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s\Projects\Excel\Transportation Interactive Dashboard\"/>
    </mc:Choice>
  </mc:AlternateContent>
  <xr:revisionPtr revIDLastSave="0" documentId="13_ncr:1_{C691F61F-6D33-4564-8DE8-15372A05A3D7}" xr6:coauthVersionLast="47" xr6:coauthVersionMax="47" xr10:uidLastSave="{00000000-0000-0000-0000-000000000000}"/>
  <bookViews>
    <workbookView xWindow="-110" yWindow="-110" windowWidth="19420" windowHeight="10420" activeTab="1" xr2:uid="{973131D2-B7DB-4AF9-9B9C-E2A0AE6A3249}"/>
  </bookViews>
  <sheets>
    <sheet name="Analysis 1" sheetId="1" r:id="rId1"/>
    <sheet name="Dashboard" sheetId="2" r:id="rId2"/>
  </sheets>
  <calcPr calcId="191029"/>
  <pivotCaches>
    <pivotCache cacheId="88" r:id="rId3"/>
    <pivotCache cacheId="89" r:id="rId4"/>
    <pivotCache cacheId="90" r:id="rId5"/>
    <pivotCache cacheId="91" r:id="rId6"/>
    <pivotCache cacheId="92" r:id="rId7"/>
    <pivotCache cacheId="93" r:id="rId8"/>
    <pivotCache cacheId="94" r:id="rId9"/>
    <pivotCache cacheId="95" r:id="rId10"/>
    <pivotCache cacheId="96" r:id="rId11"/>
    <pivotCache cacheId="97" r:id="rId12"/>
    <pivotCache cacheId="98" r:id="rId13"/>
    <pivotCache cacheId="99" r:id="rId1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im_buses_261ca810-eb40-47bb-9146-9eb48c0bb8a5" name="Dim_buses" connection="Query - Dim_buses"/>
          <x15:modelTable id="Dim_demographics_aff1b0cd-75f9-461a-84a9-6fe8e84f699a" name="Dim_demographics" connection="Query - Dim_demographics"/>
          <x15:modelTable id="Dim_routes_9aa2502c-ac27-4127-afef-160d0c510255" name="Dim_routes" connection="Query - Dim_routes"/>
          <x15:modelTable id="Facttable_ridership_ee937fe2-0d90-4a64-b294-2659d07096c4" name="Facttable_ridership" connection="Query - Facttable_ridership"/>
          <x15:modelTable id="Dim_DateTable_b06d8703-9164-4cfc-aecb-139ac68fafed" name="Dim_DateTable" connection="Query - Dim_DateTable"/>
          <x15:modelTable id="Calculations_bb0ecd1a-807e-45e8-8031-55cd819c2fff" name="Calculations" connection="Query - Calculations"/>
        </x15:modelTables>
        <x15:modelRelationships>
          <x15:modelRelationship fromTable="Dim_buses" fromColumn="RouteID" toTable="Dim_routes" toColumn="RouteID"/>
          <x15:modelRelationship fromTable="Facttable_ridership" fromColumn="BusID" toTable="Dim_buses" toColumn="BusID"/>
          <x15:modelRelationship fromTable="Facttable_ridership" fromColumn="RiderID" toTable="Dim_demographics" toColumn="RiderID"/>
          <x15:modelRelationship fromTable="Facttable_ridership" fromColumn="Date" toTable="Dim_DateTable" toColumn="Date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Facttable_ridership" columnName="Time" columnId="Time">
                <x16:calculatedTimeColumn columnName="Time (Hour)" columnId="Time (Hour)" contentType="hours" isSelected="1"/>
                <x16:calculatedTimeColumn columnName="Time (Minute)" columnId="Time (Minute)" contentType="minutes" isSelected="1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AT8" i="1" l="1"/>
  <c r="AT7" i="1"/>
  <c r="AN8" i="1"/>
  <c r="AN9" i="1"/>
  <c r="AN10" i="1"/>
  <c r="AN7" i="1"/>
  <c r="AM16" i="1"/>
  <c r="AN16" i="1" s="1"/>
  <c r="AM17" i="1"/>
  <c r="AN17" i="1" s="1"/>
  <c r="AM18" i="1"/>
  <c r="AN18" i="1" s="1"/>
  <c r="AM15" i="1"/>
  <c r="AM19" i="1" s="1"/>
  <c r="AN19" i="1" s="1"/>
  <c r="AL15" i="1"/>
  <c r="AL16" i="1"/>
  <c r="AL17" i="1"/>
  <c r="AL18" i="1"/>
  <c r="AL14" i="1"/>
  <c r="AA6" i="1"/>
  <c r="AA7" i="1"/>
  <c r="AA8" i="1"/>
  <c r="AA9" i="1"/>
  <c r="AA10" i="1"/>
  <c r="AA11" i="1"/>
  <c r="AA12" i="1"/>
  <c r="AA13" i="1"/>
  <c r="Z7" i="1"/>
  <c r="Z8" i="1"/>
  <c r="Z9" i="1"/>
  <c r="Z10" i="1"/>
  <c r="Z11" i="1"/>
  <c r="Z12" i="1"/>
  <c r="Z13" i="1"/>
  <c r="Z6" i="1"/>
  <c r="Q19" i="1"/>
  <c r="T13" i="1"/>
  <c r="AN15" i="1" l="1"/>
  <c r="AB8" i="1"/>
  <c r="AC8" i="1" s="1"/>
  <c r="AB11" i="1"/>
  <c r="AC11" i="1" s="1"/>
  <c r="AB7" i="1"/>
  <c r="AB10" i="1"/>
  <c r="AC10" i="1" s="1"/>
  <c r="AB13" i="1"/>
  <c r="AC13" i="1" s="1"/>
  <c r="AB9" i="1"/>
  <c r="AC9" i="1" s="1"/>
  <c r="AB12" i="1"/>
  <c r="AC12" i="1" s="1"/>
  <c r="AC7" i="1" l="1"/>
  <c r="AB15" i="1" s="1"/>
  <c r="Z1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899B53-AC3A-480B-802D-346D94F1A334}" name="Query - Calculations" description="Connection to the 'Calculations' query in the workbook." type="100" refreshedVersion="8" minRefreshableVersion="5">
    <extLst>
      <ext xmlns:x15="http://schemas.microsoft.com/office/spreadsheetml/2010/11/main" uri="{DE250136-89BD-433C-8126-D09CA5730AF9}">
        <x15:connection id="636f815e-668a-4869-b9d2-3e2bf2791ae4">
          <x15:oledbPr connection="Provider=Microsoft.Mashup.OleDb.1;Data Source=$Workbook$;Location=Calculations;Extended Properties=&quot;&quot;">
            <x15:dbTables>
              <x15:dbTable name="Calculations"/>
            </x15:dbTables>
          </x15:oledbPr>
        </x15:connection>
      </ext>
    </extLst>
  </connection>
  <connection id="2" xr16:uid="{1C447F87-C49D-4B36-9A85-1B23D3A11581}" name="Query - Dim_buses" description="Connection to the 'Dim_buses' query in the workbook." type="100" refreshedVersion="8" minRefreshableVersion="5">
    <extLst>
      <ext xmlns:x15="http://schemas.microsoft.com/office/spreadsheetml/2010/11/main" uri="{DE250136-89BD-433C-8126-D09CA5730AF9}">
        <x15:connection id="e2289d58-5506-4222-ad18-8dce2e5f2968">
          <x15:oledbPr connection="Provider=Microsoft.Mashup.OleDb.1;Data Source=$Workbook$;Location=Dim_buses;Extended Properties=&quot;&quot;">
            <x15:dbTables>
              <x15:dbTable name="Dim_buses"/>
            </x15:dbTables>
          </x15:oledbPr>
        </x15:connection>
      </ext>
    </extLst>
  </connection>
  <connection id="3" xr16:uid="{33654FE5-7581-4C84-83DF-ACF77812744D}" name="Query - Dim_DateTable" description="Connection to the 'Dim_DateTable' query in the workbook." type="100" refreshedVersion="8" minRefreshableVersion="5">
    <extLst>
      <ext xmlns:x15="http://schemas.microsoft.com/office/spreadsheetml/2010/11/main" uri="{DE250136-89BD-433C-8126-D09CA5730AF9}">
        <x15:connection id="4f52845d-b547-44de-8e0e-4d67cc5ccd1e">
          <x15:oledbPr connection="Provider=Microsoft.Mashup.OleDb.1;Data Source=$Workbook$;Location=Dim_DateTable;Extended Properties=&quot;&quot;">
            <x15:dbTables>
              <x15:dbTable name="Dim_DateTable"/>
            </x15:dbTables>
          </x15:oledbPr>
        </x15:connection>
      </ext>
    </extLst>
  </connection>
  <connection id="4" xr16:uid="{959073E1-38F9-4A5C-9E3D-E8CF7A30D44A}" name="Query - Dim_demographics" description="Connection to the 'Dim_demographics' query in the workbook." type="100" refreshedVersion="8" minRefreshableVersion="5">
    <extLst>
      <ext xmlns:x15="http://schemas.microsoft.com/office/spreadsheetml/2010/11/main" uri="{DE250136-89BD-433C-8126-D09CA5730AF9}">
        <x15:connection id="0078af0b-f73f-41bf-955d-04c163a05f6a">
          <x15:oledbPr connection="Provider=Microsoft.Mashup.OleDb.1;Data Source=$Workbook$;Location=Dim_demographics;Extended Properties=&quot;&quot;">
            <x15:dbTables>
              <x15:dbTable name="Dim_demographics"/>
            </x15:dbTables>
          </x15:oledbPr>
        </x15:connection>
      </ext>
    </extLst>
  </connection>
  <connection id="5" xr16:uid="{D2AC2BB5-93D7-4693-AA9E-7D65F08CEC6D}" name="Query - Dim_routes" description="Connection to the 'Dim_routes' query in the workbook." type="100" refreshedVersion="8" minRefreshableVersion="5">
    <extLst>
      <ext xmlns:x15="http://schemas.microsoft.com/office/spreadsheetml/2010/11/main" uri="{DE250136-89BD-433C-8126-D09CA5730AF9}">
        <x15:connection id="578fbf4a-d1f7-40d2-867c-8bf706606d1c">
          <x15:oledbPr connection="Provider=Microsoft.Mashup.OleDb.1;Data Source=$Workbook$;Location=Dim_routes;Extended Properties=&quot;&quot;">
            <x15:dbTables>
              <x15:dbTable name="Dim_routes"/>
            </x15:dbTables>
          </x15:oledbPr>
        </x15:connection>
      </ext>
    </extLst>
  </connection>
  <connection id="6" xr16:uid="{7D24F2A3-14B2-472F-88D7-EA5B1BF5A805}" name="Query - Facttable_ridership" description="Connection to the 'Facttable_ridership' query in the workbook." type="100" refreshedVersion="8" minRefreshableVersion="5">
    <extLst>
      <ext xmlns:x15="http://schemas.microsoft.com/office/spreadsheetml/2010/11/main" uri="{DE250136-89BD-433C-8126-D09CA5730AF9}">
        <x15:connection id="bc8eda3c-9577-4094-aee2-b40e7c886733"/>
      </ext>
    </extLst>
  </connection>
  <connection id="7" xr16:uid="{2E01D3FD-3C10-4199-AF0F-2D8FF6F9B40C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<sst xmlns="http://schemas.openxmlformats.org/spreadsheetml/2006/main" count="62" uniqueCount="48">
  <si>
    <t>Total Riders (Passengers)</t>
  </si>
  <si>
    <t>Average Riders per Trip</t>
  </si>
  <si>
    <t>East-West Express</t>
  </si>
  <si>
    <t>South Line</t>
  </si>
  <si>
    <t>Busiest Route</t>
  </si>
  <si>
    <t>RouteName</t>
  </si>
  <si>
    <t>Least Busy Route</t>
  </si>
  <si>
    <t>Time Group</t>
  </si>
  <si>
    <t>12.00PM–3.00PM</t>
  </si>
  <si>
    <t>3.00PM–6.00PM</t>
  </si>
  <si>
    <t>6.00AM–9.00AM</t>
  </si>
  <si>
    <t>6.00PM–9.00PM</t>
  </si>
  <si>
    <t>9.00AM–12.00PM</t>
  </si>
  <si>
    <t>9.00PM–12.00AM</t>
  </si>
  <si>
    <t>Peak Hour of Operation</t>
  </si>
  <si>
    <t>Time</t>
  </si>
  <si>
    <t>Off-Peak Hour of Operation</t>
  </si>
  <si>
    <t>Year</t>
  </si>
  <si>
    <t>YoY Pct Change</t>
  </si>
  <si>
    <t>Indicator</t>
  </si>
  <si>
    <t>↓</t>
  </si>
  <si>
    <t>↑</t>
  </si>
  <si>
    <t>Caption:</t>
  </si>
  <si>
    <t>Day Name</t>
  </si>
  <si>
    <t>Fri</t>
  </si>
  <si>
    <t>Mon</t>
  </si>
  <si>
    <t>Sat</t>
  </si>
  <si>
    <t>Sun</t>
  </si>
  <si>
    <t>Thu</t>
  </si>
  <si>
    <t>Tue</t>
  </si>
  <si>
    <t>Wed</t>
  </si>
  <si>
    <t>Average</t>
  </si>
  <si>
    <t>Above Average</t>
  </si>
  <si>
    <t>Above Average Percentage</t>
  </si>
  <si>
    <t>Month Name</t>
  </si>
  <si>
    <t>Dec</t>
  </si>
  <si>
    <t>Jan</t>
  </si>
  <si>
    <t>Utilization Category</t>
  </si>
  <si>
    <t>Moderately Utilized</t>
  </si>
  <si>
    <t>Over Utilized</t>
  </si>
  <si>
    <t>Under Utilized</t>
  </si>
  <si>
    <t>Well Utilized</t>
  </si>
  <si>
    <t>Total Buses</t>
  </si>
  <si>
    <t>Pct</t>
  </si>
  <si>
    <t>Pct Left</t>
  </si>
  <si>
    <t>Operation Moment</t>
  </si>
  <si>
    <t>AM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</si>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</sst>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0" borderId="0" xfId="0" pivotButton="1"/>
    <xf numFmtId="0" fontId="0" fillId="3" borderId="0" xfId="0" applyFill="1"/>
    <xf numFmtId="19" fontId="0" fillId="0" borderId="0" xfId="0" applyNumberFormat="1"/>
    <xf numFmtId="0" fontId="1" fillId="0" borderId="0" xfId="0" applyFont="1"/>
    <xf numFmtId="10" fontId="0" fillId="0" borderId="0" xfId="0" applyNumberFormat="1"/>
    <xf numFmtId="0" fontId="2" fillId="0" borderId="0" xfId="0" applyFont="1"/>
    <xf numFmtId="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numFmt numFmtId="164" formatCode="0.0%"/>
    </dxf>
  </dxfs>
  <tableStyles count="0" defaultTableStyle="TableStyleMedium2" defaultPivotStyle="PivotStyleLight16"/>
  <colors>
    <mruColors>
      <color rgb="FF0097B2"/>
      <color rgb="FF68B8B0"/>
      <color rgb="FF0D0D0D"/>
      <color rgb="FF595959"/>
      <color rgb="FF2A2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1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42" Type="http://schemas.openxmlformats.org/officeDocument/2006/relationships/customXml" Target="../customXml/item22.xml"/><Relationship Id="rId47" Type="http://schemas.openxmlformats.org/officeDocument/2006/relationships/customXml" Target="../customXml/item27.xml"/><Relationship Id="rId50" Type="http://schemas.openxmlformats.org/officeDocument/2006/relationships/customXml" Target="../customXml/item30.xml"/><Relationship Id="rId55" Type="http://schemas.openxmlformats.org/officeDocument/2006/relationships/customXml" Target="../customXml/item35.xml"/><Relationship Id="rId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9" Type="http://schemas.openxmlformats.org/officeDocument/2006/relationships/customXml" Target="../customXml/item9.xml"/><Relationship Id="rId11" Type="http://schemas.openxmlformats.org/officeDocument/2006/relationships/pivotCacheDefinition" Target="pivotCache/pivotCacheDefinition9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openxmlformats.org/officeDocument/2006/relationships/customXml" Target="../customXml/item20.xml"/><Relationship Id="rId45" Type="http://schemas.openxmlformats.org/officeDocument/2006/relationships/customXml" Target="../customXml/item25.xml"/><Relationship Id="rId53" Type="http://schemas.openxmlformats.org/officeDocument/2006/relationships/customXml" Target="../customXml/item33.xml"/><Relationship Id="rId5" Type="http://schemas.openxmlformats.org/officeDocument/2006/relationships/pivotCacheDefinition" Target="pivotCache/pivotCacheDefinition3.xml"/><Relationship Id="rId19" Type="http://schemas.openxmlformats.org/officeDocument/2006/relationships/powerPivotData" Target="model/item.data"/><Relationship Id="rId4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7.xml"/><Relationship Id="rId14" Type="http://schemas.openxmlformats.org/officeDocument/2006/relationships/pivotCacheDefinition" Target="pivotCache/pivotCacheDefinition12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Relationship Id="rId43" Type="http://schemas.openxmlformats.org/officeDocument/2006/relationships/customXml" Target="../customXml/item23.xml"/><Relationship Id="rId48" Type="http://schemas.openxmlformats.org/officeDocument/2006/relationships/customXml" Target="../customXml/item28.xml"/><Relationship Id="rId56" Type="http://schemas.openxmlformats.org/officeDocument/2006/relationships/customXml" Target="../customXml/item36.xml"/><Relationship Id="rId8" Type="http://schemas.openxmlformats.org/officeDocument/2006/relationships/pivotCacheDefinition" Target="pivotCache/pivotCacheDefinition6.xml"/><Relationship Id="rId51" Type="http://schemas.openxmlformats.org/officeDocument/2006/relationships/customXml" Target="../customXml/item31.xml"/><Relationship Id="rId3" Type="http://schemas.openxmlformats.org/officeDocument/2006/relationships/pivotCacheDefinition" Target="pivotCache/pivotCacheDefinition1.xml"/><Relationship Id="rId12" Type="http://schemas.openxmlformats.org/officeDocument/2006/relationships/pivotCacheDefinition" Target="pivotCache/pivotCacheDefinition10.xml"/><Relationship Id="rId17" Type="http://schemas.openxmlformats.org/officeDocument/2006/relationships/styles" Target="style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46" Type="http://schemas.openxmlformats.org/officeDocument/2006/relationships/customXml" Target="../customXml/item26.xml"/><Relationship Id="rId20" Type="http://schemas.openxmlformats.org/officeDocument/2006/relationships/calcChain" Target="calcChain.xml"/><Relationship Id="rId41" Type="http://schemas.openxmlformats.org/officeDocument/2006/relationships/customXml" Target="../customXml/item21.xml"/><Relationship Id="rId54" Type="http://schemas.openxmlformats.org/officeDocument/2006/relationships/customXml" Target="../customXml/item3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5" Type="http://schemas.openxmlformats.org/officeDocument/2006/relationships/theme" Target="theme/theme1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49" Type="http://schemas.openxmlformats.org/officeDocument/2006/relationships/customXml" Target="../customXml/item29.xml"/><Relationship Id="rId57" Type="http://schemas.openxmlformats.org/officeDocument/2006/relationships/customXml" Target="../customXml/item37.xml"/><Relationship Id="rId10" Type="http://schemas.openxmlformats.org/officeDocument/2006/relationships/pivotCacheDefinition" Target="pivotCache/pivotCacheDefinition8.xml"/><Relationship Id="rId31" Type="http://schemas.openxmlformats.org/officeDocument/2006/relationships/customXml" Target="../customXml/item11.xml"/><Relationship Id="rId44" Type="http://schemas.openxmlformats.org/officeDocument/2006/relationships/customXml" Target="../customXml/item24.xml"/><Relationship Id="rId52" Type="http://schemas.openxmlformats.org/officeDocument/2006/relationships/customXml" Target="../customXml/item3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[Transportation Dashboard.xlsx]Analysis 1!PivotTable4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97B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9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3426764008867824"/>
          <c:y val="6.3400547595567139E-2"/>
          <c:w val="0.40068381622200133"/>
          <c:h val="0.873198904808865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'Analysis 1'!$H$5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97B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 1'!$G$6:$G$11</c:f>
              <c:strCache>
                <c:ptCount val="6"/>
                <c:pt idx="0">
                  <c:v>9.00AM–12.00PM</c:v>
                </c:pt>
                <c:pt idx="1">
                  <c:v>12.00PM–3.00PM</c:v>
                </c:pt>
                <c:pt idx="2">
                  <c:v>9.00PM–12.00AM</c:v>
                </c:pt>
                <c:pt idx="3">
                  <c:v>6.00AM–9.00AM</c:v>
                </c:pt>
                <c:pt idx="4">
                  <c:v>6.00PM–9.00PM</c:v>
                </c:pt>
                <c:pt idx="5">
                  <c:v>3.00PM–6.00PM</c:v>
                </c:pt>
              </c:strCache>
            </c:strRef>
          </c:cat>
          <c:val>
            <c:numRef>
              <c:f>'Analysis 1'!$H$6:$H$11</c:f>
              <c:numCache>
                <c:formatCode>#,##0</c:formatCode>
                <c:ptCount val="6"/>
                <c:pt idx="0">
                  <c:v>1358</c:v>
                </c:pt>
                <c:pt idx="1">
                  <c:v>1257</c:v>
                </c:pt>
                <c:pt idx="2">
                  <c:v>1147</c:v>
                </c:pt>
                <c:pt idx="3">
                  <c:v>973</c:v>
                </c:pt>
                <c:pt idx="4">
                  <c:v>968</c:v>
                </c:pt>
                <c:pt idx="5">
                  <c:v>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E-4BC8-B785-D388B9C46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008726336"/>
        <c:axId val="1008728256"/>
      </c:barChart>
      <c:catAx>
        <c:axId val="1008726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8728256"/>
        <c:crosses val="autoZero"/>
        <c:auto val="1"/>
        <c:lblAlgn val="ctr"/>
        <c:lblOffset val="100"/>
        <c:noMultiLvlLbl val="0"/>
      </c:catAx>
      <c:valAx>
        <c:axId val="100872825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00872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9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[Transportation Dashboard.xlsx]Analysis 1!PivotTable6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0097B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9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1927811349162752E-2"/>
          <c:y val="0.39505160155951374"/>
          <c:w val="0.8565883334350648"/>
          <c:h val="0.43855472844051491"/>
        </c:manualLayout>
      </c:layout>
      <c:lineChart>
        <c:grouping val="standard"/>
        <c:varyColors val="0"/>
        <c:ser>
          <c:idx val="0"/>
          <c:order val="0"/>
          <c:tx>
            <c:strRef>
              <c:f>'Analysis 1'!$R$6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97B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 1'!$Q$7:$Q$8</c:f>
              <c:strCache>
                <c:ptCount val="2"/>
                <c:pt idx="0">
                  <c:v>2023</c:v>
                </c:pt>
                <c:pt idx="1">
                  <c:v>2024</c:v>
                </c:pt>
              </c:strCache>
            </c:strRef>
          </c:cat>
          <c:val>
            <c:numRef>
              <c:f>'Analysis 1'!$R$7:$R$8</c:f>
              <c:numCache>
                <c:formatCode>#,##0</c:formatCode>
                <c:ptCount val="2"/>
                <c:pt idx="0">
                  <c:v>5654</c:v>
                </c:pt>
                <c:pt idx="1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1-4CF9-BD02-6F8EC1656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46511072"/>
        <c:axId val="1546488032"/>
      </c:lineChart>
      <c:catAx>
        <c:axId val="15465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6488032"/>
        <c:crosses val="autoZero"/>
        <c:auto val="1"/>
        <c:lblAlgn val="ctr"/>
        <c:lblOffset val="100"/>
        <c:noMultiLvlLbl val="0"/>
      </c:catAx>
      <c:valAx>
        <c:axId val="15464880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651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41253263707574E-2"/>
          <c:y val="0.16961121303735954"/>
          <c:w val="0.88511749347258484"/>
          <c:h val="0.66644352330568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1'!$AA$6</c:f>
              <c:strCache>
                <c:ptCount val="1"/>
                <c:pt idx="0">
                  <c:v>Total Riders (Passengers)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 1'!$Z$7:$Z$13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'Analysis 1'!$AA$7:$AA$13</c:f>
              <c:numCache>
                <c:formatCode>General</c:formatCode>
                <c:ptCount val="7"/>
                <c:pt idx="0">
                  <c:v>1185</c:v>
                </c:pt>
                <c:pt idx="1">
                  <c:v>1085</c:v>
                </c:pt>
                <c:pt idx="2">
                  <c:v>983</c:v>
                </c:pt>
                <c:pt idx="3">
                  <c:v>887</c:v>
                </c:pt>
                <c:pt idx="4">
                  <c:v>889</c:v>
                </c:pt>
                <c:pt idx="5">
                  <c:v>762</c:v>
                </c:pt>
                <c:pt idx="6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9-4C1A-9A11-01C7E66482BA}"/>
            </c:ext>
          </c:extLst>
        </c:ser>
        <c:ser>
          <c:idx val="2"/>
          <c:order val="2"/>
          <c:tx>
            <c:strRef>
              <c:f>'Analysis 1'!$AC$6</c:f>
              <c:strCache>
                <c:ptCount val="1"/>
                <c:pt idx="0">
                  <c:v>Above Average</c:v>
                </c:pt>
              </c:strCache>
            </c:strRef>
          </c:tx>
          <c:spPr>
            <a:solidFill>
              <a:srgbClr val="0097B2"/>
            </a:solidFill>
            <a:ln>
              <a:noFill/>
            </a:ln>
            <a:effectLst/>
          </c:spPr>
          <c:invertIfNegative val="0"/>
          <c:val>
            <c:numRef>
              <c:f>'Analysis 1'!$AC$7:$AC$13</c:f>
              <c:numCache>
                <c:formatCode>General</c:formatCode>
                <c:ptCount val="7"/>
                <c:pt idx="0">
                  <c:v>1185</c:v>
                </c:pt>
                <c:pt idx="1">
                  <c:v>1085</c:v>
                </c:pt>
                <c:pt idx="2">
                  <c:v>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9-4C1A-9A11-01C7E664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8544848"/>
        <c:axId val="228523728"/>
      </c:barChart>
      <c:lineChart>
        <c:grouping val="standard"/>
        <c:varyColors val="0"/>
        <c:ser>
          <c:idx val="1"/>
          <c:order val="1"/>
          <c:tx>
            <c:strRef>
              <c:f>'Analysis 1'!$AB$6</c:f>
              <c:strCache>
                <c:ptCount val="1"/>
                <c:pt idx="0">
                  <c:v>Average</c:v>
                </c:pt>
              </c:strCache>
            </c:strRef>
          </c:tx>
          <c:spPr>
            <a:ln w="158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'Analysis 1'!$AB$7:$AB$13</c:f>
              <c:numCache>
                <c:formatCode>General</c:formatCode>
                <c:ptCount val="7"/>
                <c:pt idx="0">
                  <c:v>941</c:v>
                </c:pt>
                <c:pt idx="1">
                  <c:v>941</c:v>
                </c:pt>
                <c:pt idx="2">
                  <c:v>941</c:v>
                </c:pt>
                <c:pt idx="3">
                  <c:v>941</c:v>
                </c:pt>
                <c:pt idx="4">
                  <c:v>941</c:v>
                </c:pt>
                <c:pt idx="5">
                  <c:v>941</c:v>
                </c:pt>
                <c:pt idx="6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9-4C1A-9A11-01C7E664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44848"/>
        <c:axId val="228523728"/>
      </c:lineChart>
      <c:catAx>
        <c:axId val="22854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8523728"/>
        <c:crosses val="autoZero"/>
        <c:auto val="1"/>
        <c:lblAlgn val="ctr"/>
        <c:lblOffset val="100"/>
        <c:noMultiLvlLbl val="0"/>
      </c:catAx>
      <c:valAx>
        <c:axId val="228523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854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[Transportation Dashboard.xlsx]Analysis 1!PivotTable11</c:name>
    <c:fmtId val="1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0097B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8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675880646498136"/>
          <c:y val="0.21551724137931033"/>
          <c:w val="0.81534645669291339"/>
          <c:h val="0.58449769209883251"/>
        </c:manualLayout>
      </c:layout>
      <c:lineChart>
        <c:grouping val="standard"/>
        <c:varyColors val="0"/>
        <c:ser>
          <c:idx val="0"/>
          <c:order val="0"/>
          <c:tx>
            <c:strRef>
              <c:f>'Analysis 1'!$AH$6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97B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8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 1'!$AG$7:$AG$8</c:f>
              <c:strCache>
                <c:ptCount val="2"/>
                <c:pt idx="0">
                  <c:v>Jan</c:v>
                </c:pt>
                <c:pt idx="1">
                  <c:v>Dec</c:v>
                </c:pt>
              </c:strCache>
            </c:strRef>
          </c:cat>
          <c:val>
            <c:numRef>
              <c:f>'Analysis 1'!$AH$7:$AH$8</c:f>
              <c:numCache>
                <c:formatCode>#,##0</c:formatCode>
                <c:ptCount val="2"/>
                <c:pt idx="0">
                  <c:v>933</c:v>
                </c:pt>
                <c:pt idx="1">
                  <c:v>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1-41CB-A1E6-1713D48B31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11046704"/>
        <c:axId val="1711047184"/>
      </c:lineChart>
      <c:catAx>
        <c:axId val="17110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11047184"/>
        <c:crosses val="autoZero"/>
        <c:auto val="1"/>
        <c:lblAlgn val="ctr"/>
        <c:lblOffset val="100"/>
        <c:noMultiLvlLbl val="0"/>
      </c:catAx>
      <c:valAx>
        <c:axId val="1711047184"/>
        <c:scaling>
          <c:orientation val="minMax"/>
        </c:scaling>
        <c:delete val="0"/>
        <c:axPos val="l"/>
        <c:numFmt formatCode="0,\K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1104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'Analysis 1'!$AL$17</c:f>
              <c:strCache>
                <c:ptCount val="1"/>
                <c:pt idx="0">
                  <c:v>Under Utilized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04-4AB2-92A8-4742ECEA0732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04-4AB2-92A8-4742ECEA0732}"/>
              </c:ext>
            </c:extLst>
          </c:dPt>
          <c:val>
            <c:numRef>
              <c:f>'Analysis 1'!$AM$17:$AN$17</c:f>
              <c:numCache>
                <c:formatCode>0%</c:formatCode>
                <c:ptCount val="2"/>
                <c:pt idx="0">
                  <c:v>0.22352941176470589</c:v>
                </c:pt>
                <c:pt idx="1">
                  <c:v>0.77647058823529413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04-4AB2-92A8-4742ECEA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'Analysis 1'!$AL$15</c:f>
              <c:strCache>
                <c:ptCount val="1"/>
                <c:pt idx="0">
                  <c:v>Moderately Utilized</c:v>
                </c:pt>
              </c:strCache>
            </c:strRef>
          </c:tx>
          <c:dPt>
            <c:idx val="0"/>
            <c:bubble3D val="0"/>
            <c:spPr>
              <a:solidFill>
                <a:srgbClr val="0097B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04-4AB2-92A8-4742ECEA0732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04-4AB2-92A8-4742ECEA0732}"/>
              </c:ext>
            </c:extLst>
          </c:dPt>
          <c:val>
            <c:numRef>
              <c:f>'Analysis 1'!$AM$15:$AN$15</c:f>
              <c:numCache>
                <c:formatCode>0%</c:formatCode>
                <c:ptCount val="2"/>
                <c:pt idx="0">
                  <c:v>0.44705882352941179</c:v>
                </c:pt>
                <c:pt idx="1">
                  <c:v>0.55294117647058827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04-4AB2-92A8-4742ECEA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'Analysis 1'!$AL$16</c:f>
              <c:strCache>
                <c:ptCount val="1"/>
                <c:pt idx="0">
                  <c:v>Over Utilized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04-4AB2-92A8-4742ECEA0732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04-4AB2-92A8-4742ECEA0732}"/>
              </c:ext>
            </c:extLst>
          </c:dPt>
          <c:val>
            <c:numRef>
              <c:f>'Analysis 1'!$AM$16:$AN$16</c:f>
              <c:numCache>
                <c:formatCode>0%</c:formatCode>
                <c:ptCount val="2"/>
                <c:pt idx="0">
                  <c:v>0.23529411764705882</c:v>
                </c:pt>
                <c:pt idx="1">
                  <c:v>0.76470588235294112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04-4AB2-92A8-4742ECEA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'Analysis 1'!$AL$18</c:f>
              <c:strCache>
                <c:ptCount val="1"/>
                <c:pt idx="0">
                  <c:v>Well Utilized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3-41A4-8FEB-3FD0CCE354BB}"/>
              </c:ext>
            </c:extLst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3-41A4-8FEB-3FD0CCE354BB}"/>
              </c:ext>
            </c:extLst>
          </c:dPt>
          <c:val>
            <c:numRef>
              <c:f>'Analysis 1'!$AM$18:$AN$18</c:f>
              <c:numCache>
                <c:formatCode>0%</c:formatCode>
                <c:ptCount val="2"/>
                <c:pt idx="0">
                  <c:v>9.4117647058823528E-2</c:v>
                </c:pt>
                <c:pt idx="1">
                  <c:v>0.90588235294117647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3-41A4-8FEB-3FD0CCE3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13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chart" Target="../charts/chart7.xml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chart" Target="../charts/chart2.xml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0</xdr:row>
      <xdr:rowOff>0</xdr:rowOff>
    </xdr:from>
    <xdr:to>
      <xdr:col>8</xdr:col>
      <xdr:colOff>336550</xdr:colOff>
      <xdr:row>32</xdr:row>
      <xdr:rowOff>69850</xdr:rowOff>
    </xdr:to>
    <xdr:sp macro="" textlink="">
      <xdr:nvSpPr>
        <xdr:cNvPr id="38" name="Arrow: Pentagon 37">
          <a:extLst>
            <a:ext uri="{FF2B5EF4-FFF2-40B4-BE49-F238E27FC236}">
              <a16:creationId xmlns:a16="http://schemas.microsoft.com/office/drawing/2014/main" id="{130D9D2B-7449-52DA-6BA2-8103AE58E5C6}"/>
            </a:ext>
          </a:extLst>
        </xdr:cNvPr>
        <xdr:cNvSpPr/>
      </xdr:nvSpPr>
      <xdr:spPr>
        <a:xfrm flipH="1">
          <a:off x="1162050" y="0"/>
          <a:ext cx="4051300" cy="5962650"/>
        </a:xfrm>
        <a:prstGeom prst="homePlate">
          <a:avLst>
            <a:gd name="adj" fmla="val 25098"/>
          </a:avLst>
        </a:prstGeom>
        <a:gradFill flip="none" rotWithShape="1">
          <a:gsLst>
            <a:gs pos="0">
              <a:schemeClr val="tx1"/>
            </a:gs>
            <a:gs pos="49000">
              <a:srgbClr val="2A2A2A"/>
            </a:gs>
            <a:gs pos="64000">
              <a:srgbClr val="595959"/>
            </a:gs>
            <a:gs pos="100000">
              <a:srgbClr val="0D0D0D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476250</xdr:colOff>
      <xdr:row>0</xdr:row>
      <xdr:rowOff>0</xdr:rowOff>
    </xdr:from>
    <xdr:to>
      <xdr:col>9</xdr:col>
      <xdr:colOff>260350</xdr:colOff>
      <xdr:row>32</xdr:row>
      <xdr:rowOff>69850</xdr:rowOff>
    </xdr:to>
    <xdr:sp macro="" textlink="">
      <xdr:nvSpPr>
        <xdr:cNvPr id="6" name="Arrow: Pentagon 5">
          <a:extLst>
            <a:ext uri="{FF2B5EF4-FFF2-40B4-BE49-F238E27FC236}">
              <a16:creationId xmlns:a16="http://schemas.microsoft.com/office/drawing/2014/main" id="{7F6E7FDA-27F3-B81B-C499-219161B12B09}"/>
            </a:ext>
          </a:extLst>
        </xdr:cNvPr>
        <xdr:cNvSpPr/>
      </xdr:nvSpPr>
      <xdr:spPr>
        <a:xfrm flipH="1">
          <a:off x="1695450" y="0"/>
          <a:ext cx="4051300" cy="5962650"/>
        </a:xfrm>
        <a:prstGeom prst="homePlate">
          <a:avLst>
            <a:gd name="adj" fmla="val 25098"/>
          </a:avLst>
        </a:prstGeom>
        <a:gradFill flip="none" rotWithShape="1">
          <a:gsLst>
            <a:gs pos="3000">
              <a:schemeClr val="tx1"/>
            </a:gs>
            <a:gs pos="38000">
              <a:srgbClr val="2A2A2A"/>
            </a:gs>
            <a:gs pos="50000">
              <a:srgbClr val="595959"/>
            </a:gs>
            <a:gs pos="94000">
              <a:srgbClr val="0D0D0D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25400</xdr:colOff>
      <xdr:row>0</xdr:row>
      <xdr:rowOff>0</xdr:rowOff>
    </xdr:from>
    <xdr:to>
      <xdr:col>11</xdr:col>
      <xdr:colOff>419100</xdr:colOff>
      <xdr:row>32</xdr:row>
      <xdr:rowOff>69850</xdr:rowOff>
    </xdr:to>
    <xdr:sp macro="" textlink="">
      <xdr:nvSpPr>
        <xdr:cNvPr id="5" name="Arrow: Pentagon 4">
          <a:extLst>
            <a:ext uri="{FF2B5EF4-FFF2-40B4-BE49-F238E27FC236}">
              <a16:creationId xmlns:a16="http://schemas.microsoft.com/office/drawing/2014/main" id="{B22A9C13-DDBC-7850-DA9B-52AD675D1671}"/>
            </a:ext>
          </a:extLst>
        </xdr:cNvPr>
        <xdr:cNvSpPr/>
      </xdr:nvSpPr>
      <xdr:spPr>
        <a:xfrm flipH="1">
          <a:off x="3073400" y="0"/>
          <a:ext cx="4051300" cy="5962650"/>
        </a:xfrm>
        <a:prstGeom prst="homePlate">
          <a:avLst>
            <a:gd name="adj" fmla="val 25098"/>
          </a:avLst>
        </a:prstGeom>
        <a:gradFill flip="none" rotWithShape="1">
          <a:gsLst>
            <a:gs pos="0">
              <a:schemeClr val="tx1"/>
            </a:gs>
            <a:gs pos="36000">
              <a:srgbClr val="2A2A2A"/>
            </a:gs>
            <a:gs pos="57000">
              <a:srgbClr val="595959"/>
            </a:gs>
            <a:gs pos="84000">
              <a:srgbClr val="0D0D0D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152400</xdr:colOff>
      <xdr:row>0</xdr:row>
      <xdr:rowOff>6350</xdr:rowOff>
    </xdr:from>
    <xdr:to>
      <xdr:col>13</xdr:col>
      <xdr:colOff>546100</xdr:colOff>
      <xdr:row>32</xdr:row>
      <xdr:rowOff>31750</xdr:rowOff>
    </xdr:to>
    <xdr:sp macro="" textlink="">
      <xdr:nvSpPr>
        <xdr:cNvPr id="4" name="Arrow: Pentagon 3">
          <a:extLst>
            <a:ext uri="{FF2B5EF4-FFF2-40B4-BE49-F238E27FC236}">
              <a16:creationId xmlns:a16="http://schemas.microsoft.com/office/drawing/2014/main" id="{07610C65-B64F-F3CE-BBA7-6E2B41D98C3F}"/>
            </a:ext>
          </a:extLst>
        </xdr:cNvPr>
        <xdr:cNvSpPr/>
      </xdr:nvSpPr>
      <xdr:spPr>
        <a:xfrm flipH="1">
          <a:off x="4419600" y="6350"/>
          <a:ext cx="4051300" cy="5918200"/>
        </a:xfrm>
        <a:prstGeom prst="homePlate">
          <a:avLst>
            <a:gd name="adj" fmla="val 25098"/>
          </a:avLst>
        </a:prstGeom>
        <a:gradFill flip="none" rotWithShape="1">
          <a:gsLst>
            <a:gs pos="0">
              <a:schemeClr val="tx1"/>
            </a:gs>
            <a:gs pos="39000">
              <a:srgbClr val="2A2A2A"/>
            </a:gs>
            <a:gs pos="71000">
              <a:srgbClr val="595959"/>
            </a:gs>
            <a:gs pos="93000">
              <a:srgbClr val="0D0D0D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234950</xdr:colOff>
      <xdr:row>0</xdr:row>
      <xdr:rowOff>12700</xdr:rowOff>
    </xdr:from>
    <xdr:to>
      <xdr:col>16</xdr:col>
      <xdr:colOff>19050</xdr:colOff>
      <xdr:row>32</xdr:row>
      <xdr:rowOff>38100</xdr:rowOff>
    </xdr:to>
    <xdr:sp macro="" textlink="">
      <xdr:nvSpPr>
        <xdr:cNvPr id="3" name="Arrow: Pentagon 2">
          <a:extLst>
            <a:ext uri="{FF2B5EF4-FFF2-40B4-BE49-F238E27FC236}">
              <a16:creationId xmlns:a16="http://schemas.microsoft.com/office/drawing/2014/main" id="{3EEE00F8-B185-5E7A-B8B5-416D8DB3E676}"/>
            </a:ext>
          </a:extLst>
        </xdr:cNvPr>
        <xdr:cNvSpPr/>
      </xdr:nvSpPr>
      <xdr:spPr>
        <a:xfrm flipH="1">
          <a:off x="5721350" y="12700"/>
          <a:ext cx="4051300" cy="5918200"/>
        </a:xfrm>
        <a:prstGeom prst="homePlate">
          <a:avLst>
            <a:gd name="adj" fmla="val 25098"/>
          </a:avLst>
        </a:prstGeom>
        <a:gradFill flip="none" rotWithShape="1">
          <a:gsLst>
            <a:gs pos="6000">
              <a:schemeClr val="tx1"/>
            </a:gs>
            <a:gs pos="56000">
              <a:srgbClr val="2A2A2A"/>
            </a:gs>
            <a:gs pos="28000">
              <a:srgbClr val="595959"/>
            </a:gs>
            <a:gs pos="93000">
              <a:srgbClr val="0D0D0D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450850</xdr:colOff>
      <xdr:row>0</xdr:row>
      <xdr:rowOff>12700</xdr:rowOff>
    </xdr:from>
    <xdr:to>
      <xdr:col>18</xdr:col>
      <xdr:colOff>234950</xdr:colOff>
      <xdr:row>32</xdr:row>
      <xdr:rowOff>38100</xdr:rowOff>
    </xdr:to>
    <xdr:sp macro="" textlink="">
      <xdr:nvSpPr>
        <xdr:cNvPr id="2" name="Arrow: Pentagon 1">
          <a:extLst>
            <a:ext uri="{FF2B5EF4-FFF2-40B4-BE49-F238E27FC236}">
              <a16:creationId xmlns:a16="http://schemas.microsoft.com/office/drawing/2014/main" id="{950CE9CE-C816-0323-8326-70319B6A491B}"/>
            </a:ext>
          </a:extLst>
        </xdr:cNvPr>
        <xdr:cNvSpPr/>
      </xdr:nvSpPr>
      <xdr:spPr>
        <a:xfrm flipH="1">
          <a:off x="7156450" y="12700"/>
          <a:ext cx="4051300" cy="5918200"/>
        </a:xfrm>
        <a:prstGeom prst="homePlate">
          <a:avLst>
            <a:gd name="adj" fmla="val 25098"/>
          </a:avLst>
        </a:prstGeom>
        <a:gradFill flip="none" rotWithShape="1">
          <a:gsLst>
            <a:gs pos="0">
              <a:schemeClr val="tx1"/>
            </a:gs>
            <a:gs pos="39000">
              <a:srgbClr val="2A2A2A"/>
            </a:gs>
            <a:gs pos="71000">
              <a:srgbClr val="595959"/>
            </a:gs>
            <a:gs pos="93000">
              <a:srgbClr val="0D0D0D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63500</xdr:colOff>
      <xdr:row>2</xdr:row>
      <xdr:rowOff>44449</xdr:rowOff>
    </xdr:from>
    <xdr:to>
      <xdr:col>12</xdr:col>
      <xdr:colOff>508000</xdr:colOff>
      <xdr:row>13</xdr:row>
      <xdr:rowOff>60108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A2933C9E-599C-E779-9F20-714A586FAD9B}"/>
            </a:ext>
          </a:extLst>
        </xdr:cNvPr>
        <xdr:cNvSpPr/>
      </xdr:nvSpPr>
      <xdr:spPr>
        <a:xfrm>
          <a:off x="673100" y="412749"/>
          <a:ext cx="7150100" cy="2041309"/>
        </a:xfrm>
        <a:prstGeom prst="roundRect">
          <a:avLst>
            <a:gd name="adj" fmla="val 13263"/>
          </a:avLst>
        </a:prstGeom>
        <a:solidFill>
          <a:schemeClr val="tx1">
            <a:lumMod val="95000"/>
            <a:lumOff val="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152400</xdr:colOff>
      <xdr:row>1</xdr:row>
      <xdr:rowOff>114300</xdr:rowOff>
    </xdr:from>
    <xdr:to>
      <xdr:col>0</xdr:col>
      <xdr:colOff>603250</xdr:colOff>
      <xdr:row>25</xdr:row>
      <xdr:rowOff>173736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D9C1B92F-47AE-E2B1-F1AF-EA4068A98A6A}"/>
            </a:ext>
          </a:extLst>
        </xdr:cNvPr>
        <xdr:cNvGrpSpPr/>
      </xdr:nvGrpSpPr>
      <xdr:grpSpPr>
        <a:xfrm>
          <a:off x="152400" y="297744"/>
          <a:ext cx="450850" cy="4462103"/>
          <a:chOff x="152400" y="298450"/>
          <a:chExt cx="450850" cy="4479036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E32EC082-9CB2-2AEB-4C42-F04EA4393067}"/>
              </a:ext>
            </a:extLst>
          </xdr:cNvPr>
          <xdr:cNvSpPr/>
        </xdr:nvSpPr>
        <xdr:spPr>
          <a:xfrm>
            <a:off x="184150" y="298450"/>
            <a:ext cx="419100" cy="4472686"/>
          </a:xfrm>
          <a:prstGeom prst="roundRect">
            <a:avLst>
              <a:gd name="adj" fmla="val 13263"/>
            </a:avLst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A514192C-545A-55C7-CBDA-ED43148F76AD}"/>
              </a:ext>
            </a:extLst>
          </xdr:cNvPr>
          <xdr:cNvSpPr/>
        </xdr:nvSpPr>
        <xdr:spPr>
          <a:xfrm>
            <a:off x="152400" y="304800"/>
            <a:ext cx="419100" cy="4472686"/>
          </a:xfrm>
          <a:prstGeom prst="roundRect">
            <a:avLst>
              <a:gd name="adj" fmla="val 13263"/>
            </a:avLst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57150</xdr:colOff>
      <xdr:row>2</xdr:row>
      <xdr:rowOff>82550</xdr:rowOff>
    </xdr:from>
    <xdr:to>
      <xdr:col>3</xdr:col>
      <xdr:colOff>82550</xdr:colOff>
      <xdr:row>3</xdr:row>
      <xdr:rowOff>177800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A8DD036-6208-CEC0-C5B3-15721E19FD98}"/>
            </a:ext>
          </a:extLst>
        </xdr:cNvPr>
        <xdr:cNvSpPr txBox="1"/>
      </xdr:nvSpPr>
      <xdr:spPr>
        <a:xfrm>
          <a:off x="666750" y="450850"/>
          <a:ext cx="12446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</a:rPr>
            <a:t>Total </a:t>
          </a:r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Passengers</a:t>
          </a:r>
        </a:p>
      </xdr:txBody>
    </xdr:sp>
    <xdr:clientData/>
  </xdr:twoCellAnchor>
  <xdr:twoCellAnchor>
    <xdr:from>
      <xdr:col>4</xdr:col>
      <xdr:colOff>74083</xdr:colOff>
      <xdr:row>2</xdr:row>
      <xdr:rowOff>82550</xdr:rowOff>
    </xdr:from>
    <xdr:to>
      <xdr:col>6</xdr:col>
      <xdr:colOff>169333</xdr:colOff>
      <xdr:row>3</xdr:row>
      <xdr:rowOff>177800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E089CD2-83C3-8F61-C041-C9F1667C4BFF}"/>
            </a:ext>
          </a:extLst>
        </xdr:cNvPr>
        <xdr:cNvSpPr txBox="1"/>
      </xdr:nvSpPr>
      <xdr:spPr>
        <a:xfrm>
          <a:off x="2512483" y="450850"/>
          <a:ext cx="13144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Avg</a:t>
          </a:r>
          <a:r>
            <a:rPr lang="en-US" sz="1100">
              <a:solidFill>
                <a:schemeClr val="bg1">
                  <a:lumMod val="75000"/>
                </a:schemeClr>
              </a:solidFill>
            </a:rPr>
            <a:t> Riders per Trip</a:t>
          </a:r>
        </a:p>
      </xdr:txBody>
    </xdr:sp>
    <xdr:clientData/>
  </xdr:twoCellAnchor>
  <xdr:twoCellAnchor>
    <xdr:from>
      <xdr:col>7</xdr:col>
      <xdr:colOff>268816</xdr:colOff>
      <xdr:row>2</xdr:row>
      <xdr:rowOff>82550</xdr:rowOff>
    </xdr:from>
    <xdr:to>
      <xdr:col>9</xdr:col>
      <xdr:colOff>332316</xdr:colOff>
      <xdr:row>3</xdr:row>
      <xdr:rowOff>177800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EBAA615-101B-2584-EA0D-5D899563F4F3}"/>
            </a:ext>
          </a:extLst>
        </xdr:cNvPr>
        <xdr:cNvSpPr txBox="1"/>
      </xdr:nvSpPr>
      <xdr:spPr>
        <a:xfrm>
          <a:off x="4536016" y="450850"/>
          <a:ext cx="12827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Busiest Route</a:t>
          </a:r>
        </a:p>
      </xdr:txBody>
    </xdr:sp>
    <xdr:clientData/>
  </xdr:twoCellAnchor>
  <xdr:twoCellAnchor>
    <xdr:from>
      <xdr:col>10</xdr:col>
      <xdr:colOff>393700</xdr:colOff>
      <xdr:row>2</xdr:row>
      <xdr:rowOff>82550</xdr:rowOff>
    </xdr:from>
    <xdr:to>
      <xdr:col>12</xdr:col>
      <xdr:colOff>495300</xdr:colOff>
      <xdr:row>3</xdr:row>
      <xdr:rowOff>177800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AA326E2-09D0-56EF-5246-F9F5025365A3}"/>
            </a:ext>
          </a:extLst>
        </xdr:cNvPr>
        <xdr:cNvSpPr txBox="1"/>
      </xdr:nvSpPr>
      <xdr:spPr>
        <a:xfrm>
          <a:off x="6489700" y="450850"/>
          <a:ext cx="13208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Least Busy Route</a:t>
          </a:r>
        </a:p>
      </xdr:txBody>
    </xdr:sp>
    <xdr:clientData/>
  </xdr:twoCellAnchor>
  <xdr:twoCellAnchor>
    <xdr:from>
      <xdr:col>1</xdr:col>
      <xdr:colOff>57150</xdr:colOff>
      <xdr:row>5</xdr:row>
      <xdr:rowOff>63500</xdr:rowOff>
    </xdr:from>
    <xdr:to>
      <xdr:col>2</xdr:col>
      <xdr:colOff>584200</xdr:colOff>
      <xdr:row>6</xdr:row>
      <xdr:rowOff>158750</xdr:rowOff>
    </xdr:to>
    <xdr:sp macro="" textlink="'Analysis 1'!B7">
      <xdr:nvSpPr>
        <xdr:cNvPr id="22" name="TextBox 21">
          <a:extLst>
            <a:ext uri="{FF2B5EF4-FFF2-40B4-BE49-F238E27FC236}">
              <a16:creationId xmlns:a16="http://schemas.microsoft.com/office/drawing/2014/main" id="{54937D26-C058-6DC4-1001-E57048CC4CF4}"/>
            </a:ext>
          </a:extLst>
        </xdr:cNvPr>
        <xdr:cNvSpPr txBox="1"/>
      </xdr:nvSpPr>
      <xdr:spPr>
        <a:xfrm>
          <a:off x="666750" y="984250"/>
          <a:ext cx="11366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0FA2384-4E33-4737-AA39-21C51BE2DE6B}" type="TxLink"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6,587</a:t>
          </a:fld>
          <a:endParaRPr lang="en-US" sz="2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74083</xdr:colOff>
      <xdr:row>5</xdr:row>
      <xdr:rowOff>63500</xdr:rowOff>
    </xdr:from>
    <xdr:to>
      <xdr:col>6</xdr:col>
      <xdr:colOff>169333</xdr:colOff>
      <xdr:row>6</xdr:row>
      <xdr:rowOff>158750</xdr:rowOff>
    </xdr:to>
    <xdr:sp macro="" textlink="'Analysis 1'!C7">
      <xdr:nvSpPr>
        <xdr:cNvPr id="23" name="TextBox 22">
          <a:extLst>
            <a:ext uri="{FF2B5EF4-FFF2-40B4-BE49-F238E27FC236}">
              <a16:creationId xmlns:a16="http://schemas.microsoft.com/office/drawing/2014/main" id="{6E36CA3B-277A-B03E-CC9E-4498AFC2FCE4}"/>
            </a:ext>
          </a:extLst>
        </xdr:cNvPr>
        <xdr:cNvSpPr txBox="1"/>
      </xdr:nvSpPr>
      <xdr:spPr>
        <a:xfrm>
          <a:off x="2512483" y="984250"/>
          <a:ext cx="13144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049319F-D9DC-4EAA-B994-E5111A581AFC}" type="TxLink">
            <a:rPr lang="en-US" sz="16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33</a:t>
          </a:fld>
          <a:endParaRPr lang="en-US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127000</xdr:colOff>
      <xdr:row>5</xdr:row>
      <xdr:rowOff>63500</xdr:rowOff>
    </xdr:from>
    <xdr:to>
      <xdr:col>10</xdr:col>
      <xdr:colOff>241300</xdr:colOff>
      <xdr:row>6</xdr:row>
      <xdr:rowOff>158750</xdr:rowOff>
    </xdr:to>
    <xdr:sp macro="" textlink="'Analysis 1'!B12">
      <xdr:nvSpPr>
        <xdr:cNvPr id="24" name="TextBox 23">
          <a:extLst>
            <a:ext uri="{FF2B5EF4-FFF2-40B4-BE49-F238E27FC236}">
              <a16:creationId xmlns:a16="http://schemas.microsoft.com/office/drawing/2014/main" id="{157BD734-70DD-220C-0CEE-1FE9697EC705}"/>
            </a:ext>
          </a:extLst>
        </xdr:cNvPr>
        <xdr:cNvSpPr txBox="1"/>
      </xdr:nvSpPr>
      <xdr:spPr>
        <a:xfrm>
          <a:off x="4394200" y="984250"/>
          <a:ext cx="19431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616335C-3AA0-4A89-B588-0DAC1D422524}" type="TxLink">
            <a:rPr lang="en-US" sz="16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East-West Express</a:t>
          </a:fld>
          <a:endParaRPr lang="en-US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431800</xdr:colOff>
      <xdr:row>5</xdr:row>
      <xdr:rowOff>63500</xdr:rowOff>
    </xdr:from>
    <xdr:to>
      <xdr:col>12</xdr:col>
      <xdr:colOff>495300</xdr:colOff>
      <xdr:row>6</xdr:row>
      <xdr:rowOff>158750</xdr:rowOff>
    </xdr:to>
    <xdr:sp macro="" textlink="'Analysis 1'!B17">
      <xdr:nvSpPr>
        <xdr:cNvPr id="25" name="TextBox 24">
          <a:extLst>
            <a:ext uri="{FF2B5EF4-FFF2-40B4-BE49-F238E27FC236}">
              <a16:creationId xmlns:a16="http://schemas.microsoft.com/office/drawing/2014/main" id="{9B0E0365-AD8E-1144-F205-B7CA964B4B60}"/>
            </a:ext>
          </a:extLst>
        </xdr:cNvPr>
        <xdr:cNvSpPr txBox="1"/>
      </xdr:nvSpPr>
      <xdr:spPr>
        <a:xfrm>
          <a:off x="6527800" y="984250"/>
          <a:ext cx="12827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2155C5-86DC-4F18-BED9-B890257CC754}" type="TxLink">
            <a:rPr lang="en-US" sz="16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South Line</a:t>
          </a:fld>
          <a:endParaRPr lang="en-US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95250</xdr:colOff>
      <xdr:row>4</xdr:row>
      <xdr:rowOff>107950</xdr:rowOff>
    </xdr:from>
    <xdr:to>
      <xdr:col>12</xdr:col>
      <xdr:colOff>425450</xdr:colOff>
      <xdr:row>4</xdr:row>
      <xdr:rowOff>153669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4F2E704-3A5B-99C6-89F0-DCD8B13FEB54}"/>
            </a:ext>
          </a:extLst>
        </xdr:cNvPr>
        <xdr:cNvSpPr/>
      </xdr:nvSpPr>
      <xdr:spPr>
        <a:xfrm>
          <a:off x="704850" y="844550"/>
          <a:ext cx="7035800" cy="45719"/>
        </a:xfrm>
        <a:prstGeom prst="rect">
          <a:avLst/>
        </a:prstGeom>
        <a:gradFill>
          <a:gsLst>
            <a:gs pos="0">
              <a:schemeClr val="tx1"/>
            </a:gs>
            <a:gs pos="56000">
              <a:srgbClr val="2A2A2A"/>
            </a:gs>
            <a:gs pos="100000">
              <a:srgbClr val="0D0D0D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323850</xdr:colOff>
      <xdr:row>4</xdr:row>
      <xdr:rowOff>88900</xdr:rowOff>
    </xdr:from>
    <xdr:to>
      <xdr:col>8</xdr:col>
      <xdr:colOff>412750</xdr:colOff>
      <xdr:row>4</xdr:row>
      <xdr:rowOff>177800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17A5C3B-EFAC-E194-8144-6EA49A820FE8}"/>
            </a:ext>
          </a:extLst>
        </xdr:cNvPr>
        <xdr:cNvSpPr/>
      </xdr:nvSpPr>
      <xdr:spPr>
        <a:xfrm>
          <a:off x="5200650" y="82550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425450</xdr:colOff>
      <xdr:row>4</xdr:row>
      <xdr:rowOff>76200</xdr:rowOff>
    </xdr:from>
    <xdr:to>
      <xdr:col>11</xdr:col>
      <xdr:colOff>514350</xdr:colOff>
      <xdr:row>4</xdr:row>
      <xdr:rowOff>165100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F36C1DCB-0ABC-EBED-78D0-5E13766A88D7}"/>
            </a:ext>
          </a:extLst>
        </xdr:cNvPr>
        <xdr:cNvSpPr/>
      </xdr:nvSpPr>
      <xdr:spPr>
        <a:xfrm>
          <a:off x="7131050" y="81280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488950</xdr:colOff>
      <xdr:row>4</xdr:row>
      <xdr:rowOff>107950</xdr:rowOff>
    </xdr:from>
    <xdr:to>
      <xdr:col>1</xdr:col>
      <xdr:colOff>577850</xdr:colOff>
      <xdr:row>5</xdr:row>
      <xdr:rowOff>12700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2285D54D-8F95-B030-95BF-D44FCFCBDF75}"/>
            </a:ext>
          </a:extLst>
        </xdr:cNvPr>
        <xdr:cNvSpPr/>
      </xdr:nvSpPr>
      <xdr:spPr>
        <a:xfrm>
          <a:off x="1098550" y="84455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31750</xdr:colOff>
      <xdr:row>0</xdr:row>
      <xdr:rowOff>63500</xdr:rowOff>
    </xdr:from>
    <xdr:to>
      <xdr:col>12</xdr:col>
      <xdr:colOff>425450</xdr:colOff>
      <xdr:row>2</xdr:row>
      <xdr:rowOff>76200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238998F-A5F2-1E3B-DE47-1EC8AFE5617C}"/>
            </a:ext>
          </a:extLst>
        </xdr:cNvPr>
        <xdr:cNvSpPr txBox="1"/>
      </xdr:nvSpPr>
      <xdr:spPr>
        <a:xfrm>
          <a:off x="2470150" y="63500"/>
          <a:ext cx="5270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>
              <a:solidFill>
                <a:schemeClr val="bg2">
                  <a:lumMod val="75000"/>
                </a:schemeClr>
              </a:solidFill>
              <a:latin typeface="Arial Black" panose="020B0A04020102020204" pitchFamily="34" charset="0"/>
            </a:rPr>
            <a:t>Transportation</a:t>
          </a:r>
          <a:r>
            <a:rPr lang="en-US" sz="2000" b="0" baseline="0">
              <a:solidFill>
                <a:schemeClr val="bg2">
                  <a:lumMod val="75000"/>
                </a:schemeClr>
              </a:solidFill>
              <a:latin typeface="Arial Black" panose="020B0A04020102020204" pitchFamily="34" charset="0"/>
            </a:rPr>
            <a:t> </a:t>
          </a:r>
          <a:r>
            <a:rPr lang="en-US" sz="2000" b="0">
              <a:solidFill>
                <a:schemeClr val="bg1">
                  <a:lumMod val="75000"/>
                </a:schemeClr>
              </a:solidFill>
              <a:latin typeface="Arial Black" panose="020B0A04020102020204" pitchFamily="34" charset="0"/>
            </a:rPr>
            <a:t>Dashboard</a:t>
          </a:r>
        </a:p>
      </xdr:txBody>
    </xdr:sp>
    <xdr:clientData/>
  </xdr:twoCellAnchor>
  <xdr:twoCellAnchor>
    <xdr:from>
      <xdr:col>1</xdr:col>
      <xdr:colOff>82550</xdr:colOff>
      <xdr:row>8</xdr:row>
      <xdr:rowOff>31750</xdr:rowOff>
    </xdr:from>
    <xdr:to>
      <xdr:col>8</xdr:col>
      <xdr:colOff>321310</xdr:colOff>
      <xdr:row>23</xdr:row>
      <xdr:rowOff>31750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E4137FBD-D31D-2427-CC92-D43C6C3C3AFB}"/>
            </a:ext>
          </a:extLst>
        </xdr:cNvPr>
        <xdr:cNvGrpSpPr/>
      </xdr:nvGrpSpPr>
      <xdr:grpSpPr>
        <a:xfrm>
          <a:off x="689328" y="1499306"/>
          <a:ext cx="4486204" cy="2751666"/>
          <a:chOff x="692150" y="1504950"/>
          <a:chExt cx="4505960" cy="2762250"/>
        </a:xfrm>
      </xdr:grpSpPr>
      <xdr:sp macro="" textlink="">
        <xdr:nvSpPr>
          <xdr:cNvPr id="40" name="Rectangle: Rounded Corners 39">
            <a:extLst>
              <a:ext uri="{FF2B5EF4-FFF2-40B4-BE49-F238E27FC236}">
                <a16:creationId xmlns:a16="http://schemas.microsoft.com/office/drawing/2014/main" id="{B6DFBD81-7217-F81D-17D4-BD98AAEB599A}"/>
              </a:ext>
            </a:extLst>
          </xdr:cNvPr>
          <xdr:cNvSpPr/>
        </xdr:nvSpPr>
        <xdr:spPr>
          <a:xfrm>
            <a:off x="717550" y="1504950"/>
            <a:ext cx="4480560" cy="2743200"/>
          </a:xfrm>
          <a:prstGeom prst="roundRect">
            <a:avLst>
              <a:gd name="adj" fmla="val 2152"/>
            </a:avLst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9" name="Rectangle: Rounded Corners 38">
            <a:extLst>
              <a:ext uri="{FF2B5EF4-FFF2-40B4-BE49-F238E27FC236}">
                <a16:creationId xmlns:a16="http://schemas.microsoft.com/office/drawing/2014/main" id="{E7CA56B5-1865-BB67-191F-2215D51AB4CD}"/>
              </a:ext>
            </a:extLst>
          </xdr:cNvPr>
          <xdr:cNvSpPr/>
        </xdr:nvSpPr>
        <xdr:spPr>
          <a:xfrm>
            <a:off x="692150" y="1524000"/>
            <a:ext cx="4480560" cy="2743200"/>
          </a:xfrm>
          <a:prstGeom prst="roundRect">
            <a:avLst>
              <a:gd name="adj" fmla="val 2152"/>
            </a:avLst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190500</xdr:colOff>
      <xdr:row>8</xdr:row>
      <xdr:rowOff>57150</xdr:rowOff>
    </xdr:from>
    <xdr:to>
      <xdr:col>7</xdr:col>
      <xdr:colOff>165100</xdr:colOff>
      <xdr:row>9</xdr:row>
      <xdr:rowOff>152400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6DE71DE-083A-39D1-5906-9047040DCA40}"/>
            </a:ext>
          </a:extLst>
        </xdr:cNvPr>
        <xdr:cNvSpPr txBox="1"/>
      </xdr:nvSpPr>
      <xdr:spPr>
        <a:xfrm>
          <a:off x="800100" y="1530350"/>
          <a:ext cx="36322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 Utilization by Time Range </a:t>
          </a:r>
          <a:r>
            <a:rPr lang="en-US" sz="9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(Total</a:t>
          </a:r>
          <a:r>
            <a:rPr lang="en-US" sz="900" baseline="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Passengers by Time)</a:t>
          </a:r>
          <a:endParaRPr lang="en-US" sz="900">
            <a:solidFill>
              <a:schemeClr val="bg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139700</xdr:colOff>
      <xdr:row>8</xdr:row>
      <xdr:rowOff>177800</xdr:rowOff>
    </xdr:from>
    <xdr:to>
      <xdr:col>1</xdr:col>
      <xdr:colOff>228600</xdr:colOff>
      <xdr:row>9</xdr:row>
      <xdr:rowOff>82550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344B2E39-9BE2-DD65-4DB4-4CB5A0902700}"/>
            </a:ext>
          </a:extLst>
        </xdr:cNvPr>
        <xdr:cNvSpPr/>
      </xdr:nvSpPr>
      <xdr:spPr>
        <a:xfrm>
          <a:off x="749300" y="165100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  <a:alpha val="34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88900</xdr:colOff>
      <xdr:row>11</xdr:row>
      <xdr:rowOff>0</xdr:rowOff>
    </xdr:from>
    <xdr:to>
      <xdr:col>5</xdr:col>
      <xdr:colOff>266700</xdr:colOff>
      <xdr:row>22</xdr:row>
      <xdr:rowOff>177801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EE1F8E74-B4D8-4651-92F2-79A1F9BA0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387350</xdr:colOff>
      <xdr:row>16</xdr:row>
      <xdr:rowOff>146050</xdr:rowOff>
    </xdr:from>
    <xdr:to>
      <xdr:col>7</xdr:col>
      <xdr:colOff>50190</xdr:colOff>
      <xdr:row>18</xdr:row>
      <xdr:rowOff>50190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A98CE39-ECCF-197F-F427-151924970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4950" y="3092450"/>
          <a:ext cx="272440" cy="272440"/>
        </a:xfrm>
        <a:prstGeom prst="rect">
          <a:avLst/>
        </a:prstGeom>
      </xdr:spPr>
    </xdr:pic>
    <xdr:clientData/>
  </xdr:twoCellAnchor>
  <xdr:twoCellAnchor editAs="oneCell">
    <xdr:from>
      <xdr:col>6</xdr:col>
      <xdr:colOff>436092</xdr:colOff>
      <xdr:row>11</xdr:row>
      <xdr:rowOff>16992</xdr:rowOff>
    </xdr:from>
    <xdr:to>
      <xdr:col>7</xdr:col>
      <xdr:colOff>113654</xdr:colOff>
      <xdr:row>12</xdr:row>
      <xdr:rowOff>120004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CC8469E-03F8-8EB1-7E23-5C16E340B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3692" y="2042642"/>
          <a:ext cx="287162" cy="287162"/>
        </a:xfrm>
        <a:prstGeom prst="rect">
          <a:avLst/>
        </a:prstGeom>
      </xdr:spPr>
    </xdr:pic>
    <xdr:clientData/>
  </xdr:twoCellAnchor>
  <xdr:twoCellAnchor>
    <xdr:from>
      <xdr:col>5</xdr:col>
      <xdr:colOff>459316</xdr:colOff>
      <xdr:row>12</xdr:row>
      <xdr:rowOff>158750</xdr:rowOff>
    </xdr:from>
    <xdr:to>
      <xdr:col>8</xdr:col>
      <xdr:colOff>342900</xdr:colOff>
      <xdr:row>14</xdr:row>
      <xdr:rowOff>69850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7C579E9-4533-04E0-2781-C9C72DC5009E}"/>
            </a:ext>
          </a:extLst>
        </xdr:cNvPr>
        <xdr:cNvSpPr txBox="1"/>
      </xdr:nvSpPr>
      <xdr:spPr>
        <a:xfrm>
          <a:off x="3507316" y="2368550"/>
          <a:ext cx="1712384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Peak Hour of Operation</a:t>
          </a:r>
        </a:p>
      </xdr:txBody>
    </xdr:sp>
    <xdr:clientData/>
  </xdr:twoCellAnchor>
  <xdr:twoCellAnchor>
    <xdr:from>
      <xdr:col>5</xdr:col>
      <xdr:colOff>260350</xdr:colOff>
      <xdr:row>18</xdr:row>
      <xdr:rowOff>165100</xdr:rowOff>
    </xdr:from>
    <xdr:to>
      <xdr:col>8</xdr:col>
      <xdr:colOff>323850</xdr:colOff>
      <xdr:row>20</xdr:row>
      <xdr:rowOff>76200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A2FCD23-2F15-D61D-69BB-D85EEBAFE158}"/>
            </a:ext>
          </a:extLst>
        </xdr:cNvPr>
        <xdr:cNvSpPr txBox="1"/>
      </xdr:nvSpPr>
      <xdr:spPr>
        <a:xfrm>
          <a:off x="3308350" y="3479800"/>
          <a:ext cx="18923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Off-Peak Hour of Operation</a:t>
          </a:r>
        </a:p>
      </xdr:txBody>
    </xdr:sp>
    <xdr:clientData/>
  </xdr:twoCellAnchor>
  <xdr:twoCellAnchor>
    <xdr:from>
      <xdr:col>5</xdr:col>
      <xdr:colOff>406400</xdr:colOff>
      <xdr:row>14</xdr:row>
      <xdr:rowOff>114300</xdr:rowOff>
    </xdr:from>
    <xdr:to>
      <xdr:col>8</xdr:col>
      <xdr:colOff>342900</xdr:colOff>
      <xdr:row>16</xdr:row>
      <xdr:rowOff>25400</xdr:rowOff>
    </xdr:to>
    <xdr:sp macro="" textlink="'Analysis 1'!G18">
      <xdr:nvSpPr>
        <xdr:cNvPr id="54" name="TextBox 53">
          <a:extLst>
            <a:ext uri="{FF2B5EF4-FFF2-40B4-BE49-F238E27FC236}">
              <a16:creationId xmlns:a16="http://schemas.microsoft.com/office/drawing/2014/main" id="{9CF5087E-E68A-7F99-825F-98169010A6F5}"/>
            </a:ext>
          </a:extLst>
        </xdr:cNvPr>
        <xdr:cNvSpPr txBox="1"/>
      </xdr:nvSpPr>
      <xdr:spPr>
        <a:xfrm>
          <a:off x="3454400" y="2692400"/>
          <a:ext cx="17653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F184E7-C3AC-4A64-96AB-4CFDA3F1D7B3}" type="TxLink">
            <a:rPr lang="en-US" sz="16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8:57:00 PM</a:t>
          </a:fld>
          <a:endParaRPr lang="en-US" sz="16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406400</xdr:colOff>
      <xdr:row>20</xdr:row>
      <xdr:rowOff>95250</xdr:rowOff>
    </xdr:from>
    <xdr:to>
      <xdr:col>8</xdr:col>
      <xdr:colOff>342900</xdr:colOff>
      <xdr:row>22</xdr:row>
      <xdr:rowOff>6350</xdr:rowOff>
    </xdr:to>
    <xdr:sp macro="" textlink="'Analysis 1'!J19">
      <xdr:nvSpPr>
        <xdr:cNvPr id="55" name="TextBox 54">
          <a:extLst>
            <a:ext uri="{FF2B5EF4-FFF2-40B4-BE49-F238E27FC236}">
              <a16:creationId xmlns:a16="http://schemas.microsoft.com/office/drawing/2014/main" id="{CF972BD9-7C43-6446-CDA9-98266268098B}"/>
            </a:ext>
          </a:extLst>
        </xdr:cNvPr>
        <xdr:cNvSpPr txBox="1"/>
      </xdr:nvSpPr>
      <xdr:spPr>
        <a:xfrm>
          <a:off x="3454400" y="3778250"/>
          <a:ext cx="17653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A3148EED-CC3E-469B-B6A1-82242B6DD2FD}" type="TxLink">
            <a:rPr lang="en-US" sz="16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7:50:00 PM</a:t>
          </a:fld>
          <a:endParaRPr lang="en-US" sz="16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69850</xdr:colOff>
      <xdr:row>4</xdr:row>
      <xdr:rowOff>88900</xdr:rowOff>
    </xdr:from>
    <xdr:to>
      <xdr:col>5</xdr:col>
      <xdr:colOff>158750</xdr:colOff>
      <xdr:row>4</xdr:row>
      <xdr:rowOff>177800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76326A3F-BB88-12CD-F718-AA685117C1F5}"/>
            </a:ext>
          </a:extLst>
        </xdr:cNvPr>
        <xdr:cNvSpPr/>
      </xdr:nvSpPr>
      <xdr:spPr>
        <a:xfrm>
          <a:off x="3117850" y="82550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63500</xdr:colOff>
      <xdr:row>23</xdr:row>
      <xdr:rowOff>95250</xdr:rowOff>
    </xdr:from>
    <xdr:to>
      <xdr:col>8</xdr:col>
      <xdr:colOff>321310</xdr:colOff>
      <xdr:row>32</xdr:row>
      <xdr:rowOff>101600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B31F7E72-6344-4C6A-CB6C-44F31927DD8E}"/>
            </a:ext>
          </a:extLst>
        </xdr:cNvPr>
        <xdr:cNvGrpSpPr/>
      </xdr:nvGrpSpPr>
      <xdr:grpSpPr>
        <a:xfrm>
          <a:off x="670278" y="4314472"/>
          <a:ext cx="4505254" cy="1657350"/>
          <a:chOff x="673100" y="1504950"/>
          <a:chExt cx="4525010" cy="2749550"/>
        </a:xfrm>
      </xdr:grpSpPr>
      <xdr:sp macro="" textlink="">
        <xdr:nvSpPr>
          <xdr:cNvPr id="59" name="Rectangle: Rounded Corners 58">
            <a:extLst>
              <a:ext uri="{FF2B5EF4-FFF2-40B4-BE49-F238E27FC236}">
                <a16:creationId xmlns:a16="http://schemas.microsoft.com/office/drawing/2014/main" id="{773D9AD4-D39A-5603-2BF4-D865F3FB3ADF}"/>
              </a:ext>
            </a:extLst>
          </xdr:cNvPr>
          <xdr:cNvSpPr/>
        </xdr:nvSpPr>
        <xdr:spPr>
          <a:xfrm>
            <a:off x="717550" y="1504950"/>
            <a:ext cx="4480560" cy="2743200"/>
          </a:xfrm>
          <a:prstGeom prst="roundRect">
            <a:avLst>
              <a:gd name="adj" fmla="val 2152"/>
            </a:avLst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0" name="Rectangle: Rounded Corners 59">
            <a:extLst>
              <a:ext uri="{FF2B5EF4-FFF2-40B4-BE49-F238E27FC236}">
                <a16:creationId xmlns:a16="http://schemas.microsoft.com/office/drawing/2014/main" id="{F274A5DF-39B1-3D3D-50D7-787540B476AC}"/>
              </a:ext>
            </a:extLst>
          </xdr:cNvPr>
          <xdr:cNvSpPr/>
        </xdr:nvSpPr>
        <xdr:spPr>
          <a:xfrm>
            <a:off x="673100" y="1511300"/>
            <a:ext cx="4480560" cy="2743200"/>
          </a:xfrm>
          <a:prstGeom prst="roundRect">
            <a:avLst>
              <a:gd name="adj" fmla="val 2152"/>
            </a:avLst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63500</xdr:colOff>
      <xdr:row>24</xdr:row>
      <xdr:rowOff>82550</xdr:rowOff>
    </xdr:from>
    <xdr:to>
      <xdr:col>4</xdr:col>
      <xdr:colOff>514350</xdr:colOff>
      <xdr:row>30</xdr:row>
      <xdr:rowOff>44450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EDA73D95-FBD4-469F-B623-5FE106ACA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80432</xdr:colOff>
      <xdr:row>23</xdr:row>
      <xdr:rowOff>133350</xdr:rowOff>
    </xdr:from>
    <xdr:to>
      <xdr:col>5</xdr:col>
      <xdr:colOff>228599</xdr:colOff>
      <xdr:row>25</xdr:row>
      <xdr:rowOff>44450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47D243D-0EF7-9F9F-952B-94C13FB2CF0B}"/>
            </a:ext>
          </a:extLst>
        </xdr:cNvPr>
        <xdr:cNvSpPr txBox="1"/>
      </xdr:nvSpPr>
      <xdr:spPr>
        <a:xfrm>
          <a:off x="690032" y="4368800"/>
          <a:ext cx="2586567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</a:rPr>
            <a:t>Total Riders Yearly </a:t>
          </a:r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Distribution</a:t>
          </a:r>
        </a:p>
      </xdr:txBody>
    </xdr:sp>
    <xdr:clientData/>
  </xdr:twoCellAnchor>
  <xdr:twoCellAnchor>
    <xdr:from>
      <xdr:col>1</xdr:col>
      <xdr:colOff>292100</xdr:colOff>
      <xdr:row>24</xdr:row>
      <xdr:rowOff>63500</xdr:rowOff>
    </xdr:from>
    <xdr:to>
      <xdr:col>1</xdr:col>
      <xdr:colOff>381000</xdr:colOff>
      <xdr:row>24</xdr:row>
      <xdr:rowOff>152400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F46B7B62-39B1-8ED6-0233-0510C11D7FD5}"/>
            </a:ext>
          </a:extLst>
        </xdr:cNvPr>
        <xdr:cNvSpPr/>
      </xdr:nvSpPr>
      <xdr:spPr>
        <a:xfrm>
          <a:off x="901700" y="448310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  <a:alpha val="34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474133</xdr:colOff>
      <xdr:row>25</xdr:row>
      <xdr:rowOff>12700</xdr:rowOff>
    </xdr:from>
    <xdr:to>
      <xdr:col>6</xdr:col>
      <xdr:colOff>133350</xdr:colOff>
      <xdr:row>26</xdr:row>
      <xdr:rowOff>107950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68057C5-0443-DA75-CC0F-F73848B6A1EB}"/>
            </a:ext>
          </a:extLst>
        </xdr:cNvPr>
        <xdr:cNvSpPr txBox="1"/>
      </xdr:nvSpPr>
      <xdr:spPr>
        <a:xfrm>
          <a:off x="2912533" y="4616450"/>
          <a:ext cx="878417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solidFill>
                <a:schemeClr val="bg1">
                  <a:lumMod val="75000"/>
                </a:schemeClr>
              </a:solidFill>
            </a:rPr>
            <a:t>YoY </a:t>
          </a:r>
          <a:r>
            <a:rPr lang="en-US" sz="10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Change</a:t>
          </a:r>
        </a:p>
      </xdr:txBody>
    </xdr:sp>
    <xdr:clientData/>
  </xdr:twoCellAnchor>
  <xdr:twoCellAnchor>
    <xdr:from>
      <xdr:col>4</xdr:col>
      <xdr:colOff>486833</xdr:colOff>
      <xdr:row>26</xdr:row>
      <xdr:rowOff>19050</xdr:rowOff>
    </xdr:from>
    <xdr:to>
      <xdr:col>6</xdr:col>
      <xdr:colOff>215900</xdr:colOff>
      <xdr:row>27</xdr:row>
      <xdr:rowOff>114300</xdr:rowOff>
    </xdr:to>
    <xdr:sp macro="" textlink="'Analysis 1'!S14">
      <xdr:nvSpPr>
        <xdr:cNvPr id="65" name="TextBox 64">
          <a:extLst>
            <a:ext uri="{FF2B5EF4-FFF2-40B4-BE49-F238E27FC236}">
              <a16:creationId xmlns:a16="http://schemas.microsoft.com/office/drawing/2014/main" id="{B02F4E34-D82D-BFAB-5D02-8721BA368E90}"/>
            </a:ext>
          </a:extLst>
        </xdr:cNvPr>
        <xdr:cNvSpPr txBox="1"/>
      </xdr:nvSpPr>
      <xdr:spPr>
        <a:xfrm>
          <a:off x="2925233" y="4806950"/>
          <a:ext cx="948267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92FB69D-FFD5-4B59-A281-AD5A34AE4D8D}" type="TxLink">
            <a:rPr lang="en-US" sz="16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-83.50%</a:t>
          </a:fld>
          <a:endParaRPr lang="en-US" sz="16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505883</xdr:colOff>
      <xdr:row>27</xdr:row>
      <xdr:rowOff>50800</xdr:rowOff>
    </xdr:from>
    <xdr:to>
      <xdr:col>6</xdr:col>
      <xdr:colOff>165100</xdr:colOff>
      <xdr:row>28</xdr:row>
      <xdr:rowOff>146050</xdr:rowOff>
    </xdr:to>
    <xdr:sp macro="" textlink="'Analysis 1'!T13">
      <xdr:nvSpPr>
        <xdr:cNvPr id="66" name="TextBox 65">
          <a:extLst>
            <a:ext uri="{FF2B5EF4-FFF2-40B4-BE49-F238E27FC236}">
              <a16:creationId xmlns:a16="http://schemas.microsoft.com/office/drawing/2014/main" id="{AF018992-1287-4B61-CB40-A3FCA116D4A0}"/>
            </a:ext>
          </a:extLst>
        </xdr:cNvPr>
        <xdr:cNvSpPr txBox="1"/>
      </xdr:nvSpPr>
      <xdr:spPr>
        <a:xfrm>
          <a:off x="2944283" y="5022850"/>
          <a:ext cx="878417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B04CF2B-E730-44D2-9BAE-CD4EA27157B5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↓</a:t>
          </a:fld>
          <a:endParaRPr lang="en-US" sz="18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292100</xdr:colOff>
      <xdr:row>23</xdr:row>
      <xdr:rowOff>107950</xdr:rowOff>
    </xdr:from>
    <xdr:to>
      <xdr:col>8</xdr:col>
      <xdr:colOff>273050</xdr:colOff>
      <xdr:row>29</xdr:row>
      <xdr:rowOff>63500</xdr:rowOff>
    </xdr:to>
    <xdr:sp macro="" textlink="">
      <xdr:nvSpPr>
        <xdr:cNvPr id="67" name="Rectangle: Rounded Corners 66">
          <a:extLst>
            <a:ext uri="{FF2B5EF4-FFF2-40B4-BE49-F238E27FC236}">
              <a16:creationId xmlns:a16="http://schemas.microsoft.com/office/drawing/2014/main" id="{AA34C019-DA1B-11D9-0739-E5FE73821047}"/>
            </a:ext>
          </a:extLst>
        </xdr:cNvPr>
        <xdr:cNvSpPr/>
      </xdr:nvSpPr>
      <xdr:spPr>
        <a:xfrm>
          <a:off x="3949700" y="4343400"/>
          <a:ext cx="1200150" cy="1060450"/>
        </a:xfrm>
        <a:prstGeom prst="roundRect">
          <a:avLst>
            <a:gd name="adj" fmla="val 9148"/>
          </a:avLst>
        </a:prstGeom>
        <a:gradFill flip="none" rotWithShape="1">
          <a:gsLst>
            <a:gs pos="66000">
              <a:schemeClr val="tx1">
                <a:lumMod val="75000"/>
                <a:lumOff val="25000"/>
              </a:schemeClr>
            </a:gs>
            <a:gs pos="1000">
              <a:schemeClr val="tx1">
                <a:lumMod val="65000"/>
                <a:lumOff val="35000"/>
              </a:schemeClr>
            </a:gs>
            <a:gs pos="93000">
              <a:srgbClr val="0D0D0D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311151</xdr:colOff>
      <xdr:row>24</xdr:row>
      <xdr:rowOff>152400</xdr:rowOff>
    </xdr:from>
    <xdr:to>
      <xdr:col>8</xdr:col>
      <xdr:colOff>209551</xdr:colOff>
      <xdr:row>30</xdr:row>
      <xdr:rowOff>38100</xdr:rowOff>
    </xdr:to>
    <xdr:sp macro="" textlink="'Analysis 1'!Q19">
      <xdr:nvSpPr>
        <xdr:cNvPr id="68" name="TextBox 67">
          <a:extLst>
            <a:ext uri="{FF2B5EF4-FFF2-40B4-BE49-F238E27FC236}">
              <a16:creationId xmlns:a16="http://schemas.microsoft.com/office/drawing/2014/main" id="{9D69C335-4A6C-2A49-1B64-37690775F84B}"/>
            </a:ext>
          </a:extLst>
        </xdr:cNvPr>
        <xdr:cNvSpPr txBox="1"/>
      </xdr:nvSpPr>
      <xdr:spPr>
        <a:xfrm>
          <a:off x="3968751" y="4572000"/>
          <a:ext cx="111760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A069AD7-629E-4616-9F84-BCD622ED6DFB}" type="TxLink">
            <a:rPr lang="en-US" sz="12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YoY change suggests room for improvement</a:t>
          </a:fld>
          <a:endParaRPr lang="en-US" sz="10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63500</xdr:colOff>
      <xdr:row>22</xdr:row>
      <xdr:rowOff>165100</xdr:rowOff>
    </xdr:from>
    <xdr:to>
      <xdr:col>7</xdr:col>
      <xdr:colOff>444500</xdr:colOff>
      <xdr:row>24</xdr:row>
      <xdr:rowOff>158750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C76E172C-EA58-5BBD-2030-CAEA01A7937E}"/>
            </a:ext>
          </a:extLst>
        </xdr:cNvPr>
        <xdr:cNvSpPr/>
      </xdr:nvSpPr>
      <xdr:spPr>
        <a:xfrm>
          <a:off x="4330700" y="4216400"/>
          <a:ext cx="381000" cy="361950"/>
        </a:xfrm>
        <a:prstGeom prst="ellipse">
          <a:avLst/>
        </a:prstGeom>
        <a:solidFill>
          <a:schemeClr val="tx1">
            <a:lumMod val="95000"/>
            <a:lumOff val="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76200</xdr:colOff>
      <xdr:row>23</xdr:row>
      <xdr:rowOff>6350</xdr:rowOff>
    </xdr:from>
    <xdr:to>
      <xdr:col>7</xdr:col>
      <xdr:colOff>406400</xdr:colOff>
      <xdr:row>24</xdr:row>
      <xdr:rowOff>152400</xdr:rowOff>
    </xdr:to>
    <xdr:pic>
      <xdr:nvPicPr>
        <xdr:cNvPr id="71" name="Graphic 70" descr="Lightbulb">
          <a:extLst>
            <a:ext uri="{FF2B5EF4-FFF2-40B4-BE49-F238E27FC236}">
              <a16:creationId xmlns:a16="http://schemas.microsoft.com/office/drawing/2014/main" id="{D8207B79-1DB9-A886-FB5C-5D1C8FB74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343400" y="4241800"/>
          <a:ext cx="330200" cy="330200"/>
        </a:xfrm>
        <a:prstGeom prst="rect">
          <a:avLst/>
        </a:prstGeom>
      </xdr:spPr>
    </xdr:pic>
    <xdr:clientData/>
  </xdr:twoCellAnchor>
  <xdr:twoCellAnchor>
    <xdr:from>
      <xdr:col>8</xdr:col>
      <xdr:colOff>482600</xdr:colOff>
      <xdr:row>8</xdr:row>
      <xdr:rowOff>31750</xdr:rowOff>
    </xdr:from>
    <xdr:to>
      <xdr:col>12</xdr:col>
      <xdr:colOff>546100</xdr:colOff>
      <xdr:row>32</xdr:row>
      <xdr:rowOff>6350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2504891A-F8AF-22F7-69B6-7BB5308967D1}"/>
            </a:ext>
          </a:extLst>
        </xdr:cNvPr>
        <xdr:cNvGrpSpPr/>
      </xdr:nvGrpSpPr>
      <xdr:grpSpPr>
        <a:xfrm>
          <a:off x="5336822" y="1499306"/>
          <a:ext cx="2490611" cy="4377266"/>
          <a:chOff x="692150" y="1504950"/>
          <a:chExt cx="4505960" cy="2762250"/>
        </a:xfrm>
      </xdr:grpSpPr>
      <xdr:sp macro="" textlink="">
        <xdr:nvSpPr>
          <xdr:cNvPr id="77" name="Rectangle: Rounded Corners 76">
            <a:extLst>
              <a:ext uri="{FF2B5EF4-FFF2-40B4-BE49-F238E27FC236}">
                <a16:creationId xmlns:a16="http://schemas.microsoft.com/office/drawing/2014/main" id="{BAA32936-B0B6-A761-FB24-F73E0E4BF98C}"/>
              </a:ext>
            </a:extLst>
          </xdr:cNvPr>
          <xdr:cNvSpPr/>
        </xdr:nvSpPr>
        <xdr:spPr>
          <a:xfrm>
            <a:off x="717550" y="1504950"/>
            <a:ext cx="4480560" cy="2743200"/>
          </a:xfrm>
          <a:prstGeom prst="roundRect">
            <a:avLst>
              <a:gd name="adj" fmla="val 2152"/>
            </a:avLst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8" name="Rectangle: Rounded Corners 77">
            <a:extLst>
              <a:ext uri="{FF2B5EF4-FFF2-40B4-BE49-F238E27FC236}">
                <a16:creationId xmlns:a16="http://schemas.microsoft.com/office/drawing/2014/main" id="{EA0770CF-AEEA-907C-D0E7-68F9E877BB89}"/>
              </a:ext>
            </a:extLst>
          </xdr:cNvPr>
          <xdr:cNvSpPr/>
        </xdr:nvSpPr>
        <xdr:spPr>
          <a:xfrm>
            <a:off x="692150" y="1524000"/>
            <a:ext cx="4480560" cy="2743200"/>
          </a:xfrm>
          <a:prstGeom prst="roundRect">
            <a:avLst>
              <a:gd name="adj" fmla="val 2152"/>
            </a:avLst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520700</xdr:colOff>
      <xdr:row>22</xdr:row>
      <xdr:rowOff>19049</xdr:rowOff>
    </xdr:from>
    <xdr:to>
      <xdr:col>12</xdr:col>
      <xdr:colOff>514350</xdr:colOff>
      <xdr:row>31</xdr:row>
      <xdr:rowOff>158750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6371EFD4-CEC4-4204-ACDB-90FE1AED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416982</xdr:colOff>
      <xdr:row>19</xdr:row>
      <xdr:rowOff>76200</xdr:rowOff>
    </xdr:from>
    <xdr:to>
      <xdr:col>12</xdr:col>
      <xdr:colOff>558800</xdr:colOff>
      <xdr:row>23</xdr:row>
      <xdr:rowOff>114300</xdr:rowOff>
    </xdr:to>
    <xdr:sp macro="" textlink="'Analysis 1'!Z17">
      <xdr:nvSpPr>
        <xdr:cNvPr id="79" name="TextBox 78">
          <a:extLst>
            <a:ext uri="{FF2B5EF4-FFF2-40B4-BE49-F238E27FC236}">
              <a16:creationId xmlns:a16="http://schemas.microsoft.com/office/drawing/2014/main" id="{D9416F54-630A-0860-C229-EBA2E6FA4F4C}"/>
            </a:ext>
          </a:extLst>
        </xdr:cNvPr>
        <xdr:cNvSpPr txBox="1"/>
      </xdr:nvSpPr>
      <xdr:spPr>
        <a:xfrm>
          <a:off x="5293782" y="3575050"/>
          <a:ext cx="2580218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62FE410-E29C-46AA-A318-28B80A90A8EF}" type="TxLink">
            <a:rPr lang="en-US" sz="10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Focus on the Highlighted(Teal) Weekdays: they exceeded the 941 passengers average and account for 49.4% of the Total Passengers</a:t>
          </a:fld>
          <a:endParaRPr lang="en-US" sz="1000">
            <a:solidFill>
              <a:schemeClr val="bg1">
                <a:lumMod val="6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95249</xdr:colOff>
      <xdr:row>17</xdr:row>
      <xdr:rowOff>171450</xdr:rowOff>
    </xdr:from>
    <xdr:to>
      <xdr:col>12</xdr:col>
      <xdr:colOff>304800</xdr:colOff>
      <xdr:row>19</xdr:row>
      <xdr:rowOff>82550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DF0BD16D-7927-3666-F7BA-1AB859F9B7D3}"/>
            </a:ext>
          </a:extLst>
        </xdr:cNvPr>
        <xdr:cNvSpPr txBox="1"/>
      </xdr:nvSpPr>
      <xdr:spPr>
        <a:xfrm>
          <a:off x="5581649" y="3302000"/>
          <a:ext cx="2038351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Riders Weekday Distribution</a:t>
          </a:r>
        </a:p>
      </xdr:txBody>
    </xdr:sp>
    <xdr:clientData/>
  </xdr:twoCellAnchor>
  <xdr:twoCellAnchor>
    <xdr:from>
      <xdr:col>9</xdr:col>
      <xdr:colOff>63500</xdr:colOff>
      <xdr:row>18</xdr:row>
      <xdr:rowOff>101600</xdr:rowOff>
    </xdr:from>
    <xdr:to>
      <xdr:col>9</xdr:col>
      <xdr:colOff>152400</xdr:colOff>
      <xdr:row>19</xdr:row>
      <xdr:rowOff>6350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9D6A6714-1A42-8621-788B-AAE32EF80709}"/>
            </a:ext>
          </a:extLst>
        </xdr:cNvPr>
        <xdr:cNvSpPr/>
      </xdr:nvSpPr>
      <xdr:spPr>
        <a:xfrm>
          <a:off x="5549900" y="341630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  <a:alpha val="34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514350</xdr:colOff>
      <xdr:row>10</xdr:row>
      <xdr:rowOff>50800</xdr:rowOff>
    </xdr:from>
    <xdr:to>
      <xdr:col>12</xdr:col>
      <xdr:colOff>488950</xdr:colOff>
      <xdr:row>18</xdr:row>
      <xdr:rowOff>19050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70DAB2EA-26C1-46D8-8B4F-44AC11E18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552449</xdr:colOff>
      <xdr:row>8</xdr:row>
      <xdr:rowOff>107950</xdr:rowOff>
    </xdr:from>
    <xdr:to>
      <xdr:col>12</xdr:col>
      <xdr:colOff>152400</xdr:colOff>
      <xdr:row>10</xdr:row>
      <xdr:rowOff>19050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8F96D319-29E5-9988-673F-AEA7E797B69F}"/>
            </a:ext>
          </a:extLst>
        </xdr:cNvPr>
        <xdr:cNvSpPr txBox="1"/>
      </xdr:nvSpPr>
      <xdr:spPr>
        <a:xfrm>
          <a:off x="5429249" y="1581150"/>
          <a:ext cx="2038351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Riders</a:t>
          </a:r>
          <a:r>
            <a:rPr lang="en-US" sz="1100">
              <a:solidFill>
                <a:schemeClr val="bg1">
                  <a:lumMod val="75000"/>
                </a:schemeClr>
              </a:solidFill>
            </a:rPr>
            <a:t> Monthly Distribution</a:t>
          </a:r>
        </a:p>
      </xdr:txBody>
    </xdr:sp>
    <xdr:clientData/>
  </xdr:twoCellAnchor>
  <xdr:twoCellAnchor>
    <xdr:from>
      <xdr:col>8</xdr:col>
      <xdr:colOff>596900</xdr:colOff>
      <xdr:row>9</xdr:row>
      <xdr:rowOff>38100</xdr:rowOff>
    </xdr:from>
    <xdr:to>
      <xdr:col>9</xdr:col>
      <xdr:colOff>76200</xdr:colOff>
      <xdr:row>9</xdr:row>
      <xdr:rowOff>127000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B7B0DDB6-FCA0-92C9-480A-0F2A22CD278B}"/>
            </a:ext>
          </a:extLst>
        </xdr:cNvPr>
        <xdr:cNvSpPr/>
      </xdr:nvSpPr>
      <xdr:spPr>
        <a:xfrm>
          <a:off x="5473700" y="169545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  <a:alpha val="34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520700</xdr:colOff>
      <xdr:row>17</xdr:row>
      <xdr:rowOff>139700</xdr:rowOff>
    </xdr:from>
    <xdr:to>
      <xdr:col>12</xdr:col>
      <xdr:colOff>514350</xdr:colOff>
      <xdr:row>18</xdr:row>
      <xdr:rowOff>1269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4DA087E6-1F94-7533-32C2-EF0561E450AA}"/>
            </a:ext>
          </a:extLst>
        </xdr:cNvPr>
        <xdr:cNvSpPr/>
      </xdr:nvSpPr>
      <xdr:spPr>
        <a:xfrm>
          <a:off x="5397500" y="3270250"/>
          <a:ext cx="2432050" cy="45719"/>
        </a:xfrm>
        <a:prstGeom prst="rect">
          <a:avLst/>
        </a:prstGeom>
        <a:gradFill>
          <a:gsLst>
            <a:gs pos="0">
              <a:schemeClr val="tx1"/>
            </a:gs>
            <a:gs pos="56000">
              <a:srgbClr val="2A2A2A"/>
            </a:gs>
            <a:gs pos="100000">
              <a:srgbClr val="0D0D0D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50800</xdr:colOff>
      <xdr:row>2</xdr:row>
      <xdr:rowOff>38098</xdr:rowOff>
    </xdr:from>
    <xdr:to>
      <xdr:col>18</xdr:col>
      <xdr:colOff>184150</xdr:colOff>
      <xdr:row>32</xdr:row>
      <xdr:rowOff>705</xdr:rowOff>
    </xdr:to>
    <xdr:sp macro="" textlink="">
      <xdr:nvSpPr>
        <xdr:cNvPr id="89" name="Rectangle: Rounded Corners 88">
          <a:extLst>
            <a:ext uri="{FF2B5EF4-FFF2-40B4-BE49-F238E27FC236}">
              <a16:creationId xmlns:a16="http://schemas.microsoft.com/office/drawing/2014/main" id="{74856068-5555-96A5-FCD8-3F778F2AFDF9}"/>
            </a:ext>
          </a:extLst>
        </xdr:cNvPr>
        <xdr:cNvSpPr/>
      </xdr:nvSpPr>
      <xdr:spPr>
        <a:xfrm>
          <a:off x="7938911" y="404987"/>
          <a:ext cx="3167239" cy="5465940"/>
        </a:xfrm>
        <a:prstGeom prst="roundRect">
          <a:avLst>
            <a:gd name="adj" fmla="val 2152"/>
          </a:avLst>
        </a:prstGeom>
        <a:solidFill>
          <a:schemeClr val="tx1">
            <a:lumMod val="95000"/>
            <a:lumOff val="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304800</xdr:colOff>
      <xdr:row>12</xdr:row>
      <xdr:rowOff>146050</xdr:rowOff>
    </xdr:from>
    <xdr:to>
      <xdr:col>15</xdr:col>
      <xdr:colOff>222250</xdr:colOff>
      <xdr:row>20</xdr:row>
      <xdr:rowOff>168274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F29A7DC3-06B0-4C45-B818-403EA98E7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317500</xdr:colOff>
      <xdr:row>4</xdr:row>
      <xdr:rowOff>107950</xdr:rowOff>
    </xdr:from>
    <xdr:to>
      <xdr:col>18</xdr:col>
      <xdr:colOff>234950</xdr:colOff>
      <xdr:row>11</xdr:row>
      <xdr:rowOff>136524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1ADBBC18-CB84-4287-ACC6-A613C031C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304800</xdr:colOff>
      <xdr:row>4</xdr:row>
      <xdr:rowOff>88900</xdr:rowOff>
    </xdr:from>
    <xdr:to>
      <xdr:col>15</xdr:col>
      <xdr:colOff>234950</xdr:colOff>
      <xdr:row>11</xdr:row>
      <xdr:rowOff>136524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13A37092-B06B-A32F-2EA0-D75BFDC39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292100</xdr:colOff>
      <xdr:row>12</xdr:row>
      <xdr:rowOff>146050</xdr:rowOff>
    </xdr:from>
    <xdr:to>
      <xdr:col>18</xdr:col>
      <xdr:colOff>234950</xdr:colOff>
      <xdr:row>21</xdr:row>
      <xdr:rowOff>38100</xdr:rowOff>
    </xdr:to>
    <xdr:graphicFrame macro="">
      <xdr:nvGraphicFramePr>
        <xdr:cNvPr id="107" name="Chart 106">
          <a:extLst>
            <a:ext uri="{FF2B5EF4-FFF2-40B4-BE49-F238E27FC236}">
              <a16:creationId xmlns:a16="http://schemas.microsoft.com/office/drawing/2014/main" id="{6B256241-6400-4236-A3C7-FB414EBB7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241300</xdr:colOff>
      <xdr:row>10</xdr:row>
      <xdr:rowOff>120650</xdr:rowOff>
    </xdr:from>
    <xdr:to>
      <xdr:col>15</xdr:col>
      <xdr:colOff>304800</xdr:colOff>
      <xdr:row>12</xdr:row>
      <xdr:rowOff>31750</xdr:rowOff>
    </xdr:to>
    <xdr:sp macro="" textlink="'Analysis 1'!AL16">
      <xdr:nvSpPr>
        <xdr:cNvPr id="108" name="TextBox 107">
          <a:extLst>
            <a:ext uri="{FF2B5EF4-FFF2-40B4-BE49-F238E27FC236}">
              <a16:creationId xmlns:a16="http://schemas.microsoft.com/office/drawing/2014/main" id="{5076B81D-3018-9C89-8478-3E297D52176B}"/>
            </a:ext>
          </a:extLst>
        </xdr:cNvPr>
        <xdr:cNvSpPr txBox="1"/>
      </xdr:nvSpPr>
      <xdr:spPr>
        <a:xfrm>
          <a:off x="8166100" y="1962150"/>
          <a:ext cx="12827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2026A75-0231-44B6-A248-4E1989002075}" type="TxLink">
            <a:rPr lang="en-US" sz="1100" b="0" i="0" u="none" strike="noStrik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Over Utilized</a:t>
          </a:fld>
          <a:endParaRPr lang="en-US" sz="11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88900</xdr:colOff>
      <xdr:row>10</xdr:row>
      <xdr:rowOff>133350</xdr:rowOff>
    </xdr:from>
    <xdr:to>
      <xdr:col>18</xdr:col>
      <xdr:colOff>266700</xdr:colOff>
      <xdr:row>12</xdr:row>
      <xdr:rowOff>44450</xdr:rowOff>
    </xdr:to>
    <xdr:sp macro="" textlink="'Analysis 1'!AL15">
      <xdr:nvSpPr>
        <xdr:cNvPr id="109" name="TextBox 108">
          <a:extLst>
            <a:ext uri="{FF2B5EF4-FFF2-40B4-BE49-F238E27FC236}">
              <a16:creationId xmlns:a16="http://schemas.microsoft.com/office/drawing/2014/main" id="{7A33CFE9-15C0-9395-D6F4-B742947D7E68}"/>
            </a:ext>
          </a:extLst>
        </xdr:cNvPr>
        <xdr:cNvSpPr txBox="1"/>
      </xdr:nvSpPr>
      <xdr:spPr>
        <a:xfrm>
          <a:off x="9842500" y="1974850"/>
          <a:ext cx="13970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830EDA3-3599-41D4-8D0E-14FC7F8A291A}" type="TxLink">
            <a:rPr lang="en-US" sz="1100" b="0" i="0" u="none" strike="noStrike">
              <a:solidFill>
                <a:srgbClr val="0097B2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Moderately Utilized</a:t>
          </a:fld>
          <a:endParaRPr lang="en-US" sz="1100">
            <a:solidFill>
              <a:srgbClr val="0097B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190500</xdr:colOff>
      <xdr:row>19</xdr:row>
      <xdr:rowOff>38100</xdr:rowOff>
    </xdr:from>
    <xdr:to>
      <xdr:col>15</xdr:col>
      <xdr:colOff>254000</xdr:colOff>
      <xdr:row>20</xdr:row>
      <xdr:rowOff>133350</xdr:rowOff>
    </xdr:to>
    <xdr:sp macro="" textlink="'Analysis 1'!AL17">
      <xdr:nvSpPr>
        <xdr:cNvPr id="110" name="TextBox 109">
          <a:extLst>
            <a:ext uri="{FF2B5EF4-FFF2-40B4-BE49-F238E27FC236}">
              <a16:creationId xmlns:a16="http://schemas.microsoft.com/office/drawing/2014/main" id="{0BA4BA11-791F-3CE2-B1D9-F2B3809A9199}"/>
            </a:ext>
          </a:extLst>
        </xdr:cNvPr>
        <xdr:cNvSpPr txBox="1"/>
      </xdr:nvSpPr>
      <xdr:spPr>
        <a:xfrm>
          <a:off x="8115300" y="3536950"/>
          <a:ext cx="12827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0C4D756-F37D-47A9-B22A-FF9A70437FEA}" type="TxLink">
            <a:rPr lang="en-US" sz="1100" b="0" i="0" u="none" strike="noStrike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Under Utilized</a:t>
          </a:fld>
          <a:endParaRPr lang="en-US" sz="1100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184150</xdr:colOff>
      <xdr:row>19</xdr:row>
      <xdr:rowOff>88900</xdr:rowOff>
    </xdr:from>
    <xdr:to>
      <xdr:col>18</xdr:col>
      <xdr:colOff>247650</xdr:colOff>
      <xdr:row>21</xdr:row>
      <xdr:rowOff>0</xdr:rowOff>
    </xdr:to>
    <xdr:sp macro="" textlink="'Analysis 1'!AL18">
      <xdr:nvSpPr>
        <xdr:cNvPr id="111" name="TextBox 110">
          <a:extLst>
            <a:ext uri="{FF2B5EF4-FFF2-40B4-BE49-F238E27FC236}">
              <a16:creationId xmlns:a16="http://schemas.microsoft.com/office/drawing/2014/main" id="{C097DC63-C69F-9F19-B9B2-6FBAB40F3DEA}"/>
            </a:ext>
          </a:extLst>
        </xdr:cNvPr>
        <xdr:cNvSpPr txBox="1"/>
      </xdr:nvSpPr>
      <xdr:spPr>
        <a:xfrm>
          <a:off x="9937750" y="3587750"/>
          <a:ext cx="12827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9A246D8-6D2A-4A2A-8FD5-A272C714BE67}" type="TxLink">
            <a:rPr lang="en-US" sz="1100" b="0" i="0" u="none" strike="noStrike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Well Utilized</a:t>
          </a:fld>
          <a:endParaRPr lang="en-US" sz="110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234950</xdr:colOff>
      <xdr:row>11</xdr:row>
      <xdr:rowOff>165100</xdr:rowOff>
    </xdr:from>
    <xdr:to>
      <xdr:col>15</xdr:col>
      <xdr:colOff>298450</xdr:colOff>
      <xdr:row>13</xdr:row>
      <xdr:rowOff>76200</xdr:rowOff>
    </xdr:to>
    <xdr:sp macro="" textlink="'Analysis 1'!AN8">
      <xdr:nvSpPr>
        <xdr:cNvPr id="126" name="TextBox 125">
          <a:extLst>
            <a:ext uri="{FF2B5EF4-FFF2-40B4-BE49-F238E27FC236}">
              <a16:creationId xmlns:a16="http://schemas.microsoft.com/office/drawing/2014/main" id="{1890D330-69B4-1F91-BE3D-F8699FAEF5D6}"/>
            </a:ext>
          </a:extLst>
        </xdr:cNvPr>
        <xdr:cNvSpPr txBox="1"/>
      </xdr:nvSpPr>
      <xdr:spPr>
        <a:xfrm>
          <a:off x="8159750" y="2190750"/>
          <a:ext cx="12827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E50135A-17A4-4134-BF40-F26F1E066780}" type="TxLink">
            <a:rPr lang="en-US" sz="900" b="0" i="0" u="none" strike="noStrike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20 Total Buses</a:t>
          </a:fld>
          <a:endParaRPr lang="en-US" sz="900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76200</xdr:colOff>
      <xdr:row>11</xdr:row>
      <xdr:rowOff>165100</xdr:rowOff>
    </xdr:from>
    <xdr:to>
      <xdr:col>18</xdr:col>
      <xdr:colOff>254000</xdr:colOff>
      <xdr:row>13</xdr:row>
      <xdr:rowOff>76200</xdr:rowOff>
    </xdr:to>
    <xdr:sp macro="" textlink="'Analysis 1'!AN7">
      <xdr:nvSpPr>
        <xdr:cNvPr id="127" name="TextBox 126">
          <a:extLst>
            <a:ext uri="{FF2B5EF4-FFF2-40B4-BE49-F238E27FC236}">
              <a16:creationId xmlns:a16="http://schemas.microsoft.com/office/drawing/2014/main" id="{B971A893-2B75-92E3-1003-7D07E84645AA}"/>
            </a:ext>
          </a:extLst>
        </xdr:cNvPr>
        <xdr:cNvSpPr txBox="1"/>
      </xdr:nvSpPr>
      <xdr:spPr>
        <a:xfrm>
          <a:off x="9829800" y="2190750"/>
          <a:ext cx="13970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C95EF0C-26F7-40F3-AEB5-63D4AAB0728A}" type="TxLink">
            <a:rPr lang="en-US" sz="900" b="0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38 Total Buses</a:t>
          </a:fld>
          <a:endParaRPr lang="en-US" sz="900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184150</xdr:colOff>
      <xdr:row>20</xdr:row>
      <xdr:rowOff>95250</xdr:rowOff>
    </xdr:from>
    <xdr:to>
      <xdr:col>15</xdr:col>
      <xdr:colOff>247650</xdr:colOff>
      <xdr:row>22</xdr:row>
      <xdr:rowOff>6350</xdr:rowOff>
    </xdr:to>
    <xdr:sp macro="" textlink="'Analysis 1'!AN9">
      <xdr:nvSpPr>
        <xdr:cNvPr id="128" name="TextBox 127">
          <a:extLst>
            <a:ext uri="{FF2B5EF4-FFF2-40B4-BE49-F238E27FC236}">
              <a16:creationId xmlns:a16="http://schemas.microsoft.com/office/drawing/2014/main" id="{420FFD94-5ED6-1BD5-BC87-770033A896CC}"/>
            </a:ext>
          </a:extLst>
        </xdr:cNvPr>
        <xdr:cNvSpPr txBox="1"/>
      </xdr:nvSpPr>
      <xdr:spPr>
        <a:xfrm>
          <a:off x="8108950" y="3778250"/>
          <a:ext cx="12827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6E10D91-CB77-4430-A318-1301D337467C}" type="TxLink">
            <a:rPr lang="en-US" sz="900" b="0" i="0" u="none" strike="noStrike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19 Total Buses</a:t>
          </a:fld>
          <a:endParaRPr lang="en-US" sz="900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184150</xdr:colOff>
      <xdr:row>20</xdr:row>
      <xdr:rowOff>95250</xdr:rowOff>
    </xdr:from>
    <xdr:to>
      <xdr:col>18</xdr:col>
      <xdr:colOff>247650</xdr:colOff>
      <xdr:row>22</xdr:row>
      <xdr:rowOff>6350</xdr:rowOff>
    </xdr:to>
    <xdr:sp macro="" textlink="'Analysis 1'!AN10">
      <xdr:nvSpPr>
        <xdr:cNvPr id="129" name="TextBox 128">
          <a:extLst>
            <a:ext uri="{FF2B5EF4-FFF2-40B4-BE49-F238E27FC236}">
              <a16:creationId xmlns:a16="http://schemas.microsoft.com/office/drawing/2014/main" id="{77E441C8-5EA8-3515-5356-49962682E14B}"/>
            </a:ext>
          </a:extLst>
        </xdr:cNvPr>
        <xdr:cNvSpPr txBox="1"/>
      </xdr:nvSpPr>
      <xdr:spPr>
        <a:xfrm>
          <a:off x="9937750" y="3778250"/>
          <a:ext cx="12827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8389931-663C-455F-9112-83A4196AD1E6}" type="TxLink">
            <a:rPr lang="en-US" sz="900" b="0" i="0" u="none" strike="noStrike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8 Total Buses</a:t>
          </a:fld>
          <a:endParaRPr lang="en-US" sz="900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209549</xdr:colOff>
      <xdr:row>2</xdr:row>
      <xdr:rowOff>63500</xdr:rowOff>
    </xdr:from>
    <xdr:to>
      <xdr:col>16</xdr:col>
      <xdr:colOff>419100</xdr:colOff>
      <xdr:row>3</xdr:row>
      <xdr:rowOff>158750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BA27312-194F-E060-FA27-68E84CA1EF03}"/>
            </a:ext>
          </a:extLst>
        </xdr:cNvPr>
        <xdr:cNvSpPr txBox="1"/>
      </xdr:nvSpPr>
      <xdr:spPr>
        <a:xfrm>
          <a:off x="8134349" y="431800"/>
          <a:ext cx="2038351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 Utilization Rate</a:t>
          </a:r>
          <a:endParaRPr lang="en-US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374650</xdr:colOff>
      <xdr:row>2</xdr:row>
      <xdr:rowOff>165100</xdr:rowOff>
    </xdr:from>
    <xdr:to>
      <xdr:col>13</xdr:col>
      <xdr:colOff>463550</xdr:colOff>
      <xdr:row>3</xdr:row>
      <xdr:rowOff>69850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F29A35E7-7E6F-CFE5-0D73-E5404014BAF0}"/>
            </a:ext>
          </a:extLst>
        </xdr:cNvPr>
        <xdr:cNvSpPr/>
      </xdr:nvSpPr>
      <xdr:spPr>
        <a:xfrm>
          <a:off x="8299450" y="53340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  <a:alpha val="34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406400</xdr:colOff>
      <xdr:row>22</xdr:row>
      <xdr:rowOff>101600</xdr:rowOff>
    </xdr:from>
    <xdr:to>
      <xdr:col>18</xdr:col>
      <xdr:colOff>63500</xdr:colOff>
      <xdr:row>24</xdr:row>
      <xdr:rowOff>12700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4771AE3B-03C4-8C66-1BDF-E5294FCD353F}"/>
            </a:ext>
          </a:extLst>
        </xdr:cNvPr>
        <xdr:cNvSpPr txBox="1"/>
      </xdr:nvSpPr>
      <xdr:spPr>
        <a:xfrm>
          <a:off x="8331200" y="4152900"/>
          <a:ext cx="27051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Riders based on Moment of Trip</a:t>
          </a:r>
          <a:endParaRPr lang="en-US" sz="110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13</xdr:col>
      <xdr:colOff>336550</xdr:colOff>
      <xdr:row>23</xdr:row>
      <xdr:rowOff>25400</xdr:rowOff>
    </xdr:from>
    <xdr:to>
      <xdr:col>13</xdr:col>
      <xdr:colOff>425450</xdr:colOff>
      <xdr:row>23</xdr:row>
      <xdr:rowOff>114300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4CC0DA4-908C-3766-EAAE-89ABC02E02EC}"/>
            </a:ext>
          </a:extLst>
        </xdr:cNvPr>
        <xdr:cNvSpPr/>
      </xdr:nvSpPr>
      <xdr:spPr>
        <a:xfrm>
          <a:off x="8261350" y="4260850"/>
          <a:ext cx="88900" cy="88900"/>
        </a:xfrm>
        <a:prstGeom prst="ellipse">
          <a:avLst/>
        </a:prstGeom>
        <a:solidFill>
          <a:schemeClr val="tx1">
            <a:lumMod val="65000"/>
            <a:lumOff val="35000"/>
            <a:alpha val="34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171450</xdr:colOff>
      <xdr:row>22</xdr:row>
      <xdr:rowOff>58419</xdr:rowOff>
    </xdr:from>
    <xdr:to>
      <xdr:col>18</xdr:col>
      <xdr:colOff>228600</xdr:colOff>
      <xdr:row>22</xdr:row>
      <xdr:rowOff>104138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1CC3448E-5D8E-39F3-CA23-B6445F311A05}"/>
            </a:ext>
          </a:extLst>
        </xdr:cNvPr>
        <xdr:cNvSpPr/>
      </xdr:nvSpPr>
      <xdr:spPr>
        <a:xfrm flipV="1">
          <a:off x="8096250" y="4109719"/>
          <a:ext cx="3105150" cy="45719"/>
        </a:xfrm>
        <a:prstGeom prst="rect">
          <a:avLst/>
        </a:prstGeom>
        <a:gradFill>
          <a:gsLst>
            <a:gs pos="0">
              <a:schemeClr val="tx1"/>
            </a:gs>
            <a:gs pos="56000">
              <a:srgbClr val="2A2A2A"/>
            </a:gs>
            <a:gs pos="100000">
              <a:srgbClr val="0D0D0D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247650</xdr:colOff>
      <xdr:row>24</xdr:row>
      <xdr:rowOff>63500</xdr:rowOff>
    </xdr:from>
    <xdr:to>
      <xdr:col>14</xdr:col>
      <xdr:colOff>44450</xdr:colOff>
      <xdr:row>26</xdr:row>
      <xdr:rowOff>139700</xdr:rowOff>
    </xdr:to>
    <xdr:sp macro="" textlink="">
      <xdr:nvSpPr>
        <xdr:cNvPr id="135" name="Rectangle: Rounded Corners 134">
          <a:extLst>
            <a:ext uri="{FF2B5EF4-FFF2-40B4-BE49-F238E27FC236}">
              <a16:creationId xmlns:a16="http://schemas.microsoft.com/office/drawing/2014/main" id="{64AD1A64-4D50-9805-3312-15103AA00A30}"/>
            </a:ext>
          </a:extLst>
        </xdr:cNvPr>
        <xdr:cNvSpPr/>
      </xdr:nvSpPr>
      <xdr:spPr>
        <a:xfrm>
          <a:off x="8172450" y="4483100"/>
          <a:ext cx="406400" cy="444500"/>
        </a:xfrm>
        <a:prstGeom prst="roundRect">
          <a:avLst>
            <a:gd name="adj" fmla="val 5275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254000</xdr:colOff>
      <xdr:row>27</xdr:row>
      <xdr:rowOff>101600</xdr:rowOff>
    </xdr:from>
    <xdr:to>
      <xdr:col>14</xdr:col>
      <xdr:colOff>50800</xdr:colOff>
      <xdr:row>29</xdr:row>
      <xdr:rowOff>177800</xdr:rowOff>
    </xdr:to>
    <xdr:sp macro="" textlink="">
      <xdr:nvSpPr>
        <xdr:cNvPr id="136" name="Rectangle: Rounded Corners 135">
          <a:extLst>
            <a:ext uri="{FF2B5EF4-FFF2-40B4-BE49-F238E27FC236}">
              <a16:creationId xmlns:a16="http://schemas.microsoft.com/office/drawing/2014/main" id="{BAC3985C-10F2-51C5-EE9D-2F8E9ED31DAD}"/>
            </a:ext>
          </a:extLst>
        </xdr:cNvPr>
        <xdr:cNvSpPr/>
      </xdr:nvSpPr>
      <xdr:spPr>
        <a:xfrm>
          <a:off x="8178800" y="5073650"/>
          <a:ext cx="406400" cy="444500"/>
        </a:xfrm>
        <a:prstGeom prst="roundRect">
          <a:avLst>
            <a:gd name="adj" fmla="val 5275"/>
          </a:avLst>
        </a:prstGeom>
        <a:solidFill>
          <a:srgbClr val="0097B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296392</xdr:colOff>
      <xdr:row>24</xdr:row>
      <xdr:rowOff>143992</xdr:rowOff>
    </xdr:from>
    <xdr:to>
      <xdr:col>13</xdr:col>
      <xdr:colOff>583554</xdr:colOff>
      <xdr:row>26</xdr:row>
      <xdr:rowOff>62854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5C9D7AB2-1781-B301-51A1-7C55D1E9B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1192" y="4563592"/>
          <a:ext cx="287162" cy="287162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28</xdr:row>
      <xdr:rowOff>6350</xdr:rowOff>
    </xdr:from>
    <xdr:to>
      <xdr:col>13</xdr:col>
      <xdr:colOff>558190</xdr:colOff>
      <xdr:row>29</xdr:row>
      <xdr:rowOff>94640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96A543EC-AC69-7FBD-DAA2-EC98729FB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5162550"/>
          <a:ext cx="272440" cy="272440"/>
        </a:xfrm>
        <a:prstGeom prst="rect">
          <a:avLst/>
        </a:prstGeom>
      </xdr:spPr>
    </xdr:pic>
    <xdr:clientData/>
  </xdr:twoCellAnchor>
  <xdr:twoCellAnchor>
    <xdr:from>
      <xdr:col>13</xdr:col>
      <xdr:colOff>355599</xdr:colOff>
      <xdr:row>24</xdr:row>
      <xdr:rowOff>6350</xdr:rowOff>
    </xdr:from>
    <xdr:to>
      <xdr:col>16</xdr:col>
      <xdr:colOff>565150</xdr:colOff>
      <xdr:row>25</xdr:row>
      <xdr:rowOff>101600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0FC35C8-22F0-ACBA-1FC1-BF52F2788186}"/>
            </a:ext>
          </a:extLst>
        </xdr:cNvPr>
        <xdr:cNvSpPr txBox="1"/>
      </xdr:nvSpPr>
      <xdr:spPr>
        <a:xfrm>
          <a:off x="8280399" y="4425950"/>
          <a:ext cx="2038351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Riders</a:t>
          </a:r>
          <a:r>
            <a:rPr lang="en-US" sz="900" baseline="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by </a:t>
          </a:r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AM</a:t>
          </a:r>
          <a:endParaRPr lang="en-US" sz="9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13</xdr:col>
      <xdr:colOff>349249</xdr:colOff>
      <xdr:row>27</xdr:row>
      <xdr:rowOff>82550</xdr:rowOff>
    </xdr:from>
    <xdr:to>
      <xdr:col>16</xdr:col>
      <xdr:colOff>558800</xdr:colOff>
      <xdr:row>28</xdr:row>
      <xdr:rowOff>177800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6ECB31EC-19AF-B30A-8DBE-06FB90AB83D2}"/>
            </a:ext>
          </a:extLst>
        </xdr:cNvPr>
        <xdr:cNvSpPr txBox="1"/>
      </xdr:nvSpPr>
      <xdr:spPr>
        <a:xfrm>
          <a:off x="8274049" y="5054600"/>
          <a:ext cx="2038351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Riders</a:t>
          </a:r>
          <a:r>
            <a:rPr lang="en-US" sz="900" baseline="0">
              <a:solidFill>
                <a:schemeClr val="bg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by </a:t>
          </a:r>
          <a:r>
            <a:rPr lang="en-US" sz="900" b="1" baseline="0">
              <a:solidFill>
                <a:srgbClr val="0097B2"/>
              </a:solidFill>
              <a:latin typeface="Arial" panose="020B0604020202020204" pitchFamily="34" charset="0"/>
              <a:cs typeface="Arial" panose="020B0604020202020204" pitchFamily="34" charset="0"/>
            </a:rPr>
            <a:t>PM</a:t>
          </a:r>
          <a:endParaRPr lang="en-US" sz="900" b="1">
            <a:solidFill>
              <a:srgbClr val="0097B2"/>
            </a:solidFill>
          </a:endParaRPr>
        </a:p>
      </xdr:txBody>
    </xdr:sp>
    <xdr:clientData/>
  </xdr:twoCellAnchor>
  <xdr:twoCellAnchor>
    <xdr:from>
      <xdr:col>14</xdr:col>
      <xdr:colOff>127000</xdr:colOff>
      <xdr:row>25</xdr:row>
      <xdr:rowOff>31750</xdr:rowOff>
    </xdr:from>
    <xdr:to>
      <xdr:col>16</xdr:col>
      <xdr:colOff>222250</xdr:colOff>
      <xdr:row>26</xdr:row>
      <xdr:rowOff>127000</xdr:rowOff>
    </xdr:to>
    <xdr:sp macro="" textlink="'Analysis 1'!AS7">
      <xdr:nvSpPr>
        <xdr:cNvPr id="141" name="TextBox 140">
          <a:extLst>
            <a:ext uri="{FF2B5EF4-FFF2-40B4-BE49-F238E27FC236}">
              <a16:creationId xmlns:a16="http://schemas.microsoft.com/office/drawing/2014/main" id="{0BAC8509-6263-C395-67D1-BD4AC7F5448F}"/>
            </a:ext>
          </a:extLst>
        </xdr:cNvPr>
        <xdr:cNvSpPr txBox="1"/>
      </xdr:nvSpPr>
      <xdr:spPr>
        <a:xfrm>
          <a:off x="8661400" y="4635500"/>
          <a:ext cx="13144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84CBADC-5E1E-423F-B07B-AD3B04C02922}" type="TxLink">
            <a:rPr lang="en-US" sz="1600" b="0" i="0" u="none" strike="noStrik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35.4%</a:t>
          </a:fld>
          <a:endParaRPr lang="en-US" sz="16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107950</xdr:colOff>
      <xdr:row>28</xdr:row>
      <xdr:rowOff>120650</xdr:rowOff>
    </xdr:from>
    <xdr:to>
      <xdr:col>16</xdr:col>
      <xdr:colOff>254000</xdr:colOff>
      <xdr:row>30</xdr:row>
      <xdr:rowOff>31750</xdr:rowOff>
    </xdr:to>
    <xdr:sp macro="" textlink="'Analysis 1'!AS8">
      <xdr:nvSpPr>
        <xdr:cNvPr id="142" name="TextBox 141">
          <a:extLst>
            <a:ext uri="{FF2B5EF4-FFF2-40B4-BE49-F238E27FC236}">
              <a16:creationId xmlns:a16="http://schemas.microsoft.com/office/drawing/2014/main" id="{7E15F8F9-1890-E2D2-CFEF-4B2664C4AE52}"/>
            </a:ext>
          </a:extLst>
        </xdr:cNvPr>
        <xdr:cNvSpPr txBox="1"/>
      </xdr:nvSpPr>
      <xdr:spPr>
        <a:xfrm>
          <a:off x="8642350" y="5276850"/>
          <a:ext cx="13652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16C8603-336E-498F-8C89-F7882CDA37E9}" type="TxLink">
            <a:rPr lang="en-US" sz="1600" b="0" i="0" u="none" strike="noStrike">
              <a:solidFill>
                <a:srgbClr val="0097B2"/>
              </a:solidFill>
              <a:latin typeface="Calibri"/>
              <a:cs typeface="Calibri"/>
            </a:rPr>
            <a:pPr algn="ctr"/>
            <a:t>64.6%</a:t>
          </a:fld>
          <a:endParaRPr lang="en-US" sz="1600" b="1">
            <a:solidFill>
              <a:srgbClr val="0097B2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0.19553</cdr:x>
      <cdr:y>0.38217</cdr:y>
    </cdr:from>
    <cdr:to>
      <cdr:x>0.78771</cdr:x>
      <cdr:y>0.60722</cdr:y>
    </cdr:to>
    <cdr:sp macro="" textlink="'Analysis 1'!$AM$17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62B22E-DF5B-C002-F0D0-2FE63134F0C7}"/>
            </a:ext>
          </a:extLst>
        </cdr:cNvPr>
        <cdr:cNvSpPr txBox="1"/>
      </cdr:nvSpPr>
      <cdr:spPr>
        <a:xfrm xmlns:a="http://schemas.openxmlformats.org/drawingml/2006/main">
          <a:off x="222250" y="571500"/>
          <a:ext cx="673100" cy="336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8C9DD58-0CDB-49A9-96EC-7AA6A89C498F}" type="TxLink">
            <a:rPr lang="en-US" sz="1800" b="0" i="0" u="none" strike="noStrike" kern="120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22%</a:t>
          </a:fld>
          <a:endParaRPr lang="en-US" sz="1800" kern="1200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0.21788</cdr:x>
      <cdr:y>0.35181</cdr:y>
    </cdr:from>
    <cdr:to>
      <cdr:x>0.81564</cdr:x>
      <cdr:y>0.61687</cdr:y>
    </cdr:to>
    <cdr:sp macro="" textlink="'Analysis 1'!$AM$15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F4E780B-441A-A823-3525-DE281A1B8356}"/>
            </a:ext>
          </a:extLst>
        </cdr:cNvPr>
        <cdr:cNvSpPr txBox="1"/>
      </cdr:nvSpPr>
      <cdr:spPr>
        <a:xfrm xmlns:a="http://schemas.openxmlformats.org/drawingml/2006/main">
          <a:off x="247650" y="463550"/>
          <a:ext cx="679450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1F85F0C-98B0-46D7-986F-DB7DE8C4B236}" type="TxLink">
            <a:rPr lang="en-US" sz="1800" b="0" i="0" u="none" strike="noStrike" kern="1200">
              <a:solidFill>
                <a:srgbClr val="68B8B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45%</a:t>
          </a:fld>
          <a:endParaRPr lang="en-US" sz="1800" kern="1200">
            <a:solidFill>
              <a:srgbClr val="68B8B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0.23757</cdr:x>
      <cdr:y>0.3658</cdr:y>
    </cdr:from>
    <cdr:to>
      <cdr:x>0.85083</cdr:x>
      <cdr:y>0.66983</cdr:y>
    </cdr:to>
    <cdr:sp macro="" textlink="'Analysis 1'!$AM$16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2CC3EF1-3A22-4C57-F101-2E3D907E9FF1}"/>
            </a:ext>
          </a:extLst>
        </cdr:cNvPr>
        <cdr:cNvSpPr txBox="1"/>
      </cdr:nvSpPr>
      <cdr:spPr>
        <a:xfrm xmlns:a="http://schemas.openxmlformats.org/drawingml/2006/main">
          <a:off x="273050" y="488950"/>
          <a:ext cx="70485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1A8BE9-DFB0-4B62-A7E0-0183DF9D818A}" type="TxLink">
            <a:rPr lang="en-US" sz="1800" b="0" i="0" u="none" strike="noStrike" kern="12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24%</a:t>
          </a:fld>
          <a:endParaRPr lang="en-US" sz="1800" kern="12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0.27869</cdr:x>
      <cdr:y>0.38217</cdr:y>
    </cdr:from>
    <cdr:to>
      <cdr:x>0.7377</cdr:x>
      <cdr:y>0.60722</cdr:y>
    </cdr:to>
    <cdr:sp macro="" textlink="'Analysis 1'!$AM$18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62B22E-DF5B-C002-F0D0-2FE63134F0C7}"/>
            </a:ext>
          </a:extLst>
        </cdr:cNvPr>
        <cdr:cNvSpPr txBox="1"/>
      </cdr:nvSpPr>
      <cdr:spPr>
        <a:xfrm xmlns:a="http://schemas.openxmlformats.org/drawingml/2006/main">
          <a:off x="323850" y="592134"/>
          <a:ext cx="533400" cy="34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DC3F2C8-7D73-423F-AF9D-3D37D29A377B}" type="TxLink">
            <a:rPr lang="en-US" sz="1800" b="0" i="0" u="none" strike="noStrike" kern="1200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9%</a:t>
          </a:fld>
          <a:endParaRPr lang="en-US" sz="1800" kern="1200">
            <a:solidFill>
              <a:schemeClr val="accent5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35069443" createdVersion="8" refreshedVersion="8" minRefreshableVersion="3" recordCount="0" supportSubquery="1" supportAdvancedDrill="1" xr:uid="{340E2F0C-E15E-44EA-BB15-9C11A0D4582B}">
  <cacheSource type="external" connectionId="7"/>
  <cacheFields count="3">
    <cacheField name="[Dim_routes].[RouteName].[RouteName]" caption="RouteName" numFmtId="0" hierarchy="18" level="1">
      <sharedItems count="1">
        <s v="East-West Express"/>
      </sharedItems>
    </cacheField>
    <cacheField name="[Facttable_ridership].[Utilization Category].[Utilization Category]" caption="Utilization Category" numFmtId="0" hierarchy="34" level="1">
      <sharedItems count="4">
        <s v="Moderately Utilized"/>
        <s v="Over Utilized"/>
        <s v="Under Utilized"/>
        <s v="Well Utilized"/>
      </sharedItems>
    </cacheField>
    <cacheField name="[Measures].[Total Buses]" caption="Total Buses" numFmtId="0" hierarchy="52" level="32767"/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0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0" memberValueDatatype="130" unbalanced="0"/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2" memberValueDatatype="130" unbalanced="0">
      <fieldsUsage count="2">
        <fieldUsage x="-1"/>
        <fieldUsage x="1"/>
      </fieldsUsage>
    </cacheHierarchy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/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 oneField="1">
      <fieldsUsage count="1">
        <fieldUsage x="2"/>
      </fieldsUsage>
    </cacheHierarchy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37152775" createdVersion="8" refreshedVersion="8" minRefreshableVersion="3" recordCount="0" supportSubquery="1" supportAdvancedDrill="1" xr:uid="{7A7C86D8-F6A2-4DDB-A510-93FE3F61F15C}">
  <cacheSource type="external" connectionId="7"/>
  <cacheFields count="3">
    <cacheField name="[Measures].[Total Riders (Passengers)]" caption="Total Riders (Passengers)" numFmtId="0" hierarchy="50" level="32767"/>
    <cacheField name="[Dim_routes].[RouteName].[RouteName]" caption="RouteName" numFmtId="0" hierarchy="18" level="1">
      <sharedItems count="1">
        <s v="East-West Express"/>
      </sharedItems>
    </cacheField>
    <cacheField name="[Dim_DateTable].[Month Name].[Month Name]" caption="Month Name" numFmtId="0" hierarchy="7" level="1">
      <sharedItems count="2">
        <s v="Jan"/>
        <s v="Dec"/>
      </sharedItems>
    </cacheField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2" memberValueDatatype="130" unbalanced="0">
      <fieldsUsage count="2">
        <fieldUsage x="-1"/>
        <fieldUsage x="2"/>
      </fieldsUsage>
    </cacheHierarchy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1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0" memberValueDatatype="130" unbalanced="0"/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39120369" createdVersion="8" refreshedVersion="8" minRefreshableVersion="3" recordCount="0" supportSubquery="1" supportAdvancedDrill="1" xr:uid="{5A06ACC5-A203-4F02-8EC8-5B935E4101F0}">
  <cacheSource type="external" connectionId="7"/>
  <cacheFields count="4">
    <cacheField name="[Measures].[Total Riders (Passengers)]" caption="Total Riders (Passengers)" numFmtId="0" hierarchy="50" level="32767"/>
    <cacheField name="[Dim_routes].[RouteName].[RouteName]" caption="RouteName" numFmtId="0" hierarchy="18" level="1">
      <sharedItems count="1">
        <s v="East-West Express"/>
      </sharedItems>
    </cacheField>
    <cacheField name="[Facttable_ridership].[Time Group].[Time Group]" caption="Time Group" numFmtId="0" hierarchy="31" level="1">
      <sharedItems count="3">
        <s v="10:00 AM – 3:00 PM"/>
        <s v="3:00 PM – 8:00 PM"/>
        <s v="8:00 PM – 10:00 AM"/>
      </sharedItems>
    </cacheField>
    <cacheField name="[Facttable_ridership].[Time].[Time]" caption="Time" numFmtId="0" hierarchy="27" level="1">
      <sharedItems containsSemiMixedTypes="0" containsNonDate="0" containsDate="1" containsString="0" minDate="1899-12-30T19:50:00" maxDate="1899-12-30T19:50:00" count="1">
        <d v="1899-12-30T19:50:00"/>
      </sharedItems>
      <extLst>
        <ext xmlns:x15="http://schemas.microsoft.com/office/spreadsheetml/2010/11/main" uri="{4F2E5C28-24EA-4eb8-9CBF-B6C8F9C3D259}">
          <x15:cachedUniqueNames>
            <x15:cachedUniqueName index="0" name="[Facttable_ridership].[Time].&amp;[1899-12-30T19:50:00]"/>
          </x15:cachedUniqueNames>
        </ext>
      </extLst>
    </cacheField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1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2" memberValueDatatype="7" unbalanced="0">
      <fieldsUsage count="2">
        <fieldUsage x="-1"/>
        <fieldUsage x="3"/>
      </fieldsUsage>
    </cacheHierarchy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2" memberValueDatatype="130" unbalanced="0">
      <fieldsUsage count="2">
        <fieldUsage x="-1"/>
        <fieldUsage x="2"/>
      </fieldsUsage>
    </cacheHierarchy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41203701" createdVersion="8" refreshedVersion="8" minRefreshableVersion="3" recordCount="0" supportSubquery="1" supportAdvancedDrill="1" xr:uid="{8C7D0E16-ADD2-428F-8E43-E95381B2C24B}">
  <cacheSource type="external" connectionId="7"/>
  <cacheFields count="4">
    <cacheField name="[Measures].[Total Riders (Passengers)]" caption="Total Riders (Passengers)" numFmtId="0" hierarchy="50" level="32767"/>
    <cacheField name="[Dim_routes].[RouteName].[RouteName]" caption="RouteName" numFmtId="0" hierarchy="18" level="1">
      <sharedItems count="1">
        <s v="East-West Express"/>
      </sharedItems>
    </cacheField>
    <cacheField name="[Facttable_ridership].[Time Group].[Time Group]" caption="Time Group" numFmtId="0" hierarchy="31" level="1">
      <sharedItems count="3">
        <s v="10:00 AM – 3:00 PM"/>
        <s v="3:00 PM – 8:00 PM"/>
        <s v="8:00 PM – 10:00 AM"/>
      </sharedItems>
    </cacheField>
    <cacheField name="[Facttable_ridership].[Time].[Time]" caption="Time" numFmtId="0" hierarchy="27" level="1">
      <sharedItems containsSemiMixedTypes="0" containsNonDate="0" containsDate="1" containsString="0" minDate="1899-12-30T20:57:00" maxDate="1899-12-30T20:57:00" count="1">
        <d v="1899-12-30T20:57:00"/>
      </sharedItems>
      <extLst>
        <ext xmlns:x15="http://schemas.microsoft.com/office/spreadsheetml/2010/11/main" uri="{4F2E5C28-24EA-4eb8-9CBF-B6C8F9C3D259}">
          <x15:cachedUniqueNames>
            <x15:cachedUniqueName index="0" name="[Facttable_ridership].[Time].&amp;[1899-12-30T20:57:00]"/>
          </x15:cachedUniqueNames>
        </ext>
      </extLst>
    </cacheField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1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2" memberValueDatatype="7" unbalanced="0">
      <fieldsUsage count="2">
        <fieldUsage x="-1"/>
        <fieldUsage x="3"/>
      </fieldsUsage>
    </cacheHierarchy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2" memberValueDatatype="130" unbalanced="0">
      <fieldsUsage count="2">
        <fieldUsage x="-1"/>
        <fieldUsage x="2"/>
      </fieldsUsage>
    </cacheHierarchy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42939817" createdVersion="8" refreshedVersion="8" minRefreshableVersion="3" recordCount="0" supportSubquery="1" supportAdvancedDrill="1" xr:uid="{8E625E5D-98C1-47C1-8D2C-B8F4662E7E7B}">
  <cacheSource type="external" connectionId="7"/>
  <cacheFields count="3">
    <cacheField name="[Measures].[Total Riders (Passengers)]" caption="Total Riders (Passengers)" numFmtId="0" hierarchy="50" level="32767"/>
    <cacheField name="[Dim_routes].[RouteName].[RouteName]" caption="RouteName" numFmtId="0" hierarchy="18" level="1">
      <sharedItems count="1">
        <s v="East-West Express"/>
      </sharedItems>
    </cacheField>
    <cacheField name="[Facttable_ridership].[Time Group].[Time Group]" caption="Time Group" numFmtId="0" hierarchy="31" level="1">
      <sharedItems count="6">
        <s v="12.00PM–3.00PM"/>
        <s v="3.00PM–6.00PM"/>
        <s v="6.00AM–9.00AM"/>
        <s v="6.00PM–9.00PM"/>
        <s v="9.00AM–12.00PM"/>
        <s v="9.00PM–12.00AM"/>
      </sharedItems>
    </cacheField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1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2" memberValueDatatype="130" unbalanced="0">
      <fieldsUsage count="2">
        <fieldUsage x="-1"/>
        <fieldUsage x="2"/>
      </fieldsUsage>
    </cacheHierarchy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44444442" createdVersion="8" refreshedVersion="8" minRefreshableVersion="3" recordCount="0" supportSubquery="1" supportAdvancedDrill="1" xr:uid="{AF017ADA-ACD0-4832-BA28-140908F82018}">
  <cacheSource type="external" connectionId="7"/>
  <cacheFields count="2">
    <cacheField name="[Measures].[Total Riders (Passengers)]" caption="Total Riders (Passengers)" numFmtId="0" hierarchy="50" level="32767"/>
    <cacheField name="[Dim_routes].[RouteName].[RouteName]" caption="RouteName" numFmtId="0" hierarchy="18" level="1">
      <sharedItems count="1">
        <s v="South Line"/>
      </sharedItems>
    </cacheField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1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0" memberValueDatatype="130" unbalanced="0"/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45949073" createdVersion="8" refreshedVersion="8" minRefreshableVersion="3" recordCount="0" supportSubquery="1" supportAdvancedDrill="1" xr:uid="{FDC96A37-4731-49E7-946B-913AB3246B9B}">
  <cacheSource type="external" connectionId="7"/>
  <cacheFields count="2">
    <cacheField name="[Measures].[Total Riders (Passengers)]" caption="Total Riders (Passengers)" numFmtId="0" hierarchy="50" level="32767"/>
    <cacheField name="[Dim_routes].[RouteName].[RouteName]" caption="RouteName" numFmtId="0" hierarchy="18" level="1">
      <sharedItems count="1">
        <s v="East-West Express"/>
      </sharedItems>
    </cacheField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1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0" memberValueDatatype="130" unbalanced="0"/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47337966" createdVersion="8" refreshedVersion="8" minRefreshableVersion="3" recordCount="0" supportSubquery="1" supportAdvancedDrill="1" xr:uid="{391FE8C6-6933-484C-9C72-8A43FE172E27}">
  <cacheSource type="external" connectionId="7"/>
  <cacheFields count="2">
    <cacheField name="[Measures].[Total Riders (Passengers)]" caption="Total Riders (Passengers)" numFmtId="0" hierarchy="50" level="32767"/>
    <cacheField name="[Measures].[Average Riders per Trip]" caption="Average Riders per Trip" numFmtId="0" hierarchy="51" level="32767"/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0" memberValueDatatype="130" unbalanced="0"/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0" memberValueDatatype="130" unbalanced="0"/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 oneField="1">
      <fieldsUsage count="1">
        <fieldUsage x="1"/>
      </fieldsUsage>
    </cacheHierarchy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49305553" createdVersion="8" refreshedVersion="8" minRefreshableVersion="3" recordCount="0" supportSubquery="1" supportAdvancedDrill="1" xr:uid="{8B5B8C84-8858-4E5D-8D11-EA6AFBFAF4D1}">
  <cacheSource type="external" connectionId="7"/>
  <cacheFields count="3">
    <cacheField name="[Measures].[Total Riders (Passengers)]" caption="Total Riders (Passengers)" numFmtId="0" hierarchy="50" level="32767"/>
    <cacheField name="[Dim_routes].[RouteName].[RouteName]" caption="RouteName" numFmtId="0" hierarchy="18" level="1">
      <sharedItems count="1">
        <s v="East-West Express"/>
      </sharedItems>
    </cacheField>
    <cacheField name="[Dim_DateTable].[Year].[Year]" caption="Year" numFmtId="0" hierarchy="6" level="1">
      <sharedItems containsSemiMixedTypes="0" containsString="0" containsNumber="1" containsInteger="1" minValue="2023" maxValue="2024" count="2"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Dim_DateTable].[Year].&amp;[2023]"/>
            <x15:cachedUniqueName index="1" name="[Dim_DateTable].[Year].&amp;[2024]"/>
          </x15:cachedUniqueNames>
        </ext>
      </extLst>
    </cacheField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2" memberValueDatatype="20" unbalanced="0">
      <fieldsUsage count="2">
        <fieldUsage x="-1"/>
        <fieldUsage x="2"/>
      </fieldsUsage>
    </cacheHierarchy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1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0" memberValueDatatype="130" unbalanced="0"/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51851854" createdVersion="8" refreshedVersion="8" minRefreshableVersion="3" recordCount="0" supportSubquery="1" supportAdvancedDrill="1" xr:uid="{7DC252E7-A3A9-412F-8045-56371CCB0175}">
  <cacheSource type="external" connectionId="7"/>
  <cacheFields count="4">
    <cacheField name="[Measures].[Total Riders (Passengers)]" caption="Total Riders (Passengers)" numFmtId="0" hierarchy="50" level="32767"/>
    <cacheField name="[Dim_routes].[RouteName].[RouteName]" caption="RouteName" numFmtId="0" hierarchy="18" level="1">
      <sharedItems count="1">
        <s v="South Line"/>
      </sharedItems>
    </cacheField>
    <cacheField name="[Dim_DateTable].[Year].[Year]" caption="Year" numFmtId="0" hierarchy="6" level="1">
      <sharedItems containsSemiMixedTypes="0" containsString="0" containsNumber="1" containsInteger="1" minValue="2023" maxValue="2024" count="2"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Dim_DateTable].[Year].&amp;[2023]"/>
            <x15:cachedUniqueName index="1" name="[Dim_DateTable].[Year].&amp;[2024]"/>
          </x15:cachedUniqueNames>
        </ext>
      </extLst>
    </cacheField>
    <cacheField name="Unsupported0" numFmtId="0" hierarchy="60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61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2" memberValueDatatype="20" unbalanced="0">
      <fieldsUsage count="2">
        <fieldUsage x="-1"/>
        <fieldUsage x="2"/>
      </fieldsUsage>
    </cacheHierarchy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1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0" memberValueDatatype="130" unbalanced="0"/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  <cacheHierarchy uniqueName="Unsupported0" caption="Calculation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52653587963" createdVersion="8" refreshedVersion="8" minRefreshableVersion="3" recordCount="0" supportSubquery="1" supportAdvancedDrill="1" xr:uid="{FE776DAF-B250-4E68-9C7C-EE73F2FC6773}">
  <cacheSource type="external" connectionId="7"/>
  <cacheFields count="3">
    <cacheField name="[Measures].[Total Riders (Passengers)]" caption="Total Riders (Passengers)" numFmtId="0" hierarchy="50" level="32767"/>
    <cacheField name="[Dim_routes].[RouteName].[RouteName]" caption="RouteName" numFmtId="0" hierarchy="18" level="1">
      <sharedItems count="1">
        <s v="East-West Express"/>
      </sharedItems>
    </cacheField>
    <cacheField name="[Dim_DateTable].[Day Name].[Day Name]" caption="Day Name" numFmtId="0" hierarchy="9" level="1">
      <sharedItems count="7">
        <s v="Sun"/>
        <s v="Mon"/>
        <s v="Tue"/>
        <s v="Wed"/>
        <s v="Thu"/>
        <s v="Fri"/>
        <s v="Sat"/>
      </sharedItems>
    </cacheField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2" memberValueDatatype="130" unbalanced="0">
      <fieldsUsage count="2">
        <fieldUsage x="-1"/>
        <fieldUsage x="2"/>
      </fieldsUsage>
    </cacheHierarchy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1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0" memberValueDatatype="130" unbalanced="0"/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0" memberValueDatatype="130" unbalanced="0"/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0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0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41.475243055553" createdVersion="8" refreshedVersion="8" minRefreshableVersion="3" recordCount="0" supportSubquery="1" supportAdvancedDrill="1" xr:uid="{1BA3A730-83CE-46CF-9B50-E5BBD81B7C73}">
  <cacheSource type="external" connectionId="7"/>
  <cacheFields count="3">
    <cacheField name="[Dim_routes].[RouteName].[RouteName]" caption="RouteName" numFmtId="0" hierarchy="18" level="1">
      <sharedItems count="1">
        <s v="East-West Express"/>
      </sharedItems>
    </cacheField>
    <cacheField name="[Facttable_ridership].[Operation Moment].[Operation Moment]" caption="Operation Moment" numFmtId="0" hierarchy="30" level="1">
      <sharedItems count="2">
        <s v="AM"/>
        <s v="PM"/>
      </sharedItems>
    </cacheField>
    <cacheField name="[Measures].[Total Riders (Passengers)]" caption="Total Riders (Passengers)" numFmtId="0" hierarchy="50" level="32767"/>
  </cacheFields>
  <cacheHierarchies count="60">
    <cacheHierarchy uniqueName="[Calculations].[Calculation]" caption="Calculation" attribute="1" defaultMemberUniqueName="[Calculations].[Calculation].[All]" allUniqueName="[Calculations].[Calculation].[All]" dimensionUniqueName="[Calculations]" displayFolder="" count="0" memberValueDatatype="20" unbalanced="0"/>
    <cacheHierarchy uniqueName="[Dim_buses].[BusID]" caption="BusID" attribute="1" defaultMemberUniqueName="[Dim_buses].[BusID].[All]" allUniqueName="[Dim_buses].[BusID].[All]" dimensionUniqueName="[Dim_buses]" displayFolder="" count="0" memberValueDatatype="20" unbalanced="0"/>
    <cacheHierarchy uniqueName="[Dim_buses].[RouteID]" caption="RouteID" attribute="1" defaultMemberUniqueName="[Dim_buses].[RouteID].[All]" allUniqueName="[Dim_buses].[RouteID].[All]" dimensionUniqueName="[Dim_buses]" displayFolder="" count="0" memberValueDatatype="20" unbalanced="0"/>
    <cacheHierarchy uniqueName="[Dim_buses].[BusNumber]" caption="BusNumber" attribute="1" defaultMemberUniqueName="[Dim_buses].[BusNumber].[All]" allUniqueName="[Dim_buses].[BusNumber].[All]" dimensionUniqueName="[Dim_buses]" displayFolder="" count="0" memberValueDatatype="130" unbalanced="0"/>
    <cacheHierarchy uniqueName="[Dim_buses].[Capacity]" caption="Capacity" attribute="1" defaultMemberUniqueName="[Dim_buses].[Capacity].[All]" allUniqueName="[Dim_buses].[Capacity].[All]" dimensionUniqueName="[Dim_buses]" displayFolder="" count="0" memberValueDatatype="20" unbalanced="0"/>
    <cacheHierarchy uniqueName="[Dim_DateTable].[Date]" caption="Date" attribute="1" time="1" defaultMemberUniqueName="[Dim_DateTable].[Date].[All]" allUniqueName="[Dim_DateTable].[Date].[All]" dimensionUniqueName="[Dim_DateTable]" displayFolder="" count="0" memberValueDatatype="7" unbalanced="0"/>
    <cacheHierarchy uniqueName="[Dim_DateTable].[Year]" caption="Year" attribute="1" defaultMemberUniqueName="[Dim_DateTable].[Year].[All]" allUniqueName="[Dim_DateTable].[Year].[All]" dimensionUniqueName="[Dim_DateTable]" displayFolder="" count="0" memberValueDatatype="20" unbalanced="0"/>
    <cacheHierarchy uniqueName="[Dim_DateTable].[Month Name]" caption="Month Name" attribute="1" defaultMemberUniqueName="[Dim_DateTable].[Month Name].[All]" allUniqueName="[Dim_DateTable].[Month Name].[All]" dimensionUniqueName="[Dim_DateTable]" displayFolder="" count="0" memberValueDatatype="130" unbalanced="0"/>
    <cacheHierarchy uniqueName="[Dim_DateTable].[Month Number]" caption="Month Number" attribute="1" defaultMemberUniqueName="[Dim_DateTable].[Month Number].[All]" allUniqueName="[Dim_DateTable].[Month Number].[All]" dimensionUniqueName="[Dim_DateTable]" displayFolder="" count="0" memberValueDatatype="20" unbalanced="0"/>
    <cacheHierarchy uniqueName="[Dim_DateTable].[Day Name]" caption="Day Name" attribute="1" defaultMemberUniqueName="[Dim_DateTable].[Day Name].[All]" allUniqueName="[Dim_DateTable].[Day Name].[All]" dimensionUniqueName="[Dim_DateTable]" displayFolder="" count="0" memberValueDatatype="130" unbalanced="0"/>
    <cacheHierarchy uniqueName="[Dim_DateTable].[Week Number]" caption="Week Number" attribute="1" defaultMemberUniqueName="[Dim_DateTable].[Week Number].[All]" allUniqueName="[Dim_DateTable].[Week Number].[All]" dimensionUniqueName="[Dim_DateTable]" displayFolder="" count="0" memberValueDatatype="20" unbalanced="0"/>
    <cacheHierarchy uniqueName="[Dim_DateTable].[Week Type]" caption="Week Type" attribute="1" defaultMemberUniqueName="[Dim_DateTable].[Week Type].[All]" allUniqueName="[Dim_DateTable].[Week Type].[All]" dimensionUniqueName="[Dim_DateTable]" displayFolder="" count="0" memberValueDatatype="130" unbalanced="0"/>
    <cacheHierarchy uniqueName="[Dim_demographics].[RiderID]" caption="RiderID" attribute="1" defaultMemberUniqueName="[Dim_demographics].[RiderID].[All]" allUniqueName="[Dim_demographics].[RiderID].[All]" dimensionUniqueName="[Dim_demographics]" displayFolder="" count="0" memberValueDatatype="20" unbalanced="0"/>
    <cacheHierarchy uniqueName="[Dim_demographics].[Age]" caption="Age" attribute="1" defaultMemberUniqueName="[Dim_demographics].[Age].[All]" allUniqueName="[Dim_demographics].[Age].[All]" dimensionUniqueName="[Dim_demographics]" displayFolder="" count="0" memberValueDatatype="20" unbalanced="0"/>
    <cacheHierarchy uniqueName="[Dim_demographics].[Gender]" caption="Gender" attribute="1" defaultMemberUniqueName="[Dim_demographics].[Gender].[All]" allUniqueName="[Dim_demographics].[Gender].[All]" dimensionUniqueName="[Dim_demographics]" displayFolder="" count="0" memberValueDatatype="130" unbalanced="0"/>
    <cacheHierarchy uniqueName="[Dim_demographics].[Occupation]" caption="Occupation" attribute="1" defaultMemberUniqueName="[Dim_demographics].[Occupation].[All]" allUniqueName="[Dim_demographics].[Occupation].[All]" dimensionUniqueName="[Dim_demographics]" displayFolder="" count="0" memberValueDatatype="130" unbalanced="0"/>
    <cacheHierarchy uniqueName="[Dim_demographics].[Age Group]" caption="Age Group" attribute="1" defaultMemberUniqueName="[Dim_demographics].[Age Group].[All]" allUniqueName="[Dim_demographics].[Age Group].[All]" dimensionUniqueName="[Dim_demographics]" displayFolder="" count="0" memberValueDatatype="130" unbalanced="0"/>
    <cacheHierarchy uniqueName="[Dim_routes].[RouteID]" caption="RouteID" attribute="1" defaultMemberUniqueName="[Dim_routes].[RouteID].[All]" allUniqueName="[Dim_routes].[RouteID].[All]" dimensionUniqueName="[Dim_routes]" displayFolder="" count="0" memberValueDatatype="20" unbalanced="0"/>
    <cacheHierarchy uniqueName="[Dim_routes].[RouteName]" caption="RouteName" attribute="1" defaultMemberUniqueName="[Dim_routes].[RouteName].[All]" allUniqueName="[Dim_routes].[RouteName].[All]" dimensionUniqueName="[Dim_routes]" displayFolder="" count="2" memberValueDatatype="130" unbalanced="0">
      <fieldsUsage count="2">
        <fieldUsage x="-1"/>
        <fieldUsage x="0"/>
      </fieldsUsage>
    </cacheHierarchy>
    <cacheHierarchy uniqueName="[Dim_routes].[StartLocation]" caption="StartLocation" attribute="1" defaultMemberUniqueName="[Dim_routes].[StartLocation].[All]" allUniqueName="[Dim_routes].[StartLocation].[All]" dimensionUniqueName="[Dim_routes]" displayFolder="" count="0" memberValueDatatype="130" unbalanced="0"/>
    <cacheHierarchy uniqueName="[Dim_routes].[EndLocation]" caption="EndLocation" attribute="1" defaultMemberUniqueName="[Dim_routes].[EndLocation].[All]" allUniqueName="[Dim_routes].[EndLocation].[All]" dimensionUniqueName="[Dim_routes]" displayFolder="" count="0" memberValueDatatype="130" unbalanced="0"/>
    <cacheHierarchy uniqueName="[Dim_routes].[TripFee]" caption="TripFee" attribute="1" defaultMemberUniqueName="[Dim_routes].[TripFee].[All]" allUniqueName="[Dim_routes].[TripFee].[All]" dimensionUniqueName="[Dim_routes]" displayFolder="" count="0" memberValueDatatype="20" unbalanced="0"/>
    <cacheHierarchy uniqueName="[Dim_routes].[TakeOffTime]" caption="TakeOffTime" attribute="1" time="1" defaultMemberUniqueName="[Dim_routes].[TakeOffTime].[All]" allUniqueName="[Dim_routes].[TakeOffTime].[All]" dimensionUniqueName="[Dim_routes]" displayFolder="" count="0" memberValueDatatype="7" unbalanced="0"/>
    <cacheHierarchy uniqueName="[Dim_routes].[ArrivalTime]" caption="ArrivalTime" attribute="1" time="1" defaultMemberUniqueName="[Dim_routes].[ArrivalTime].[All]" allUniqueName="[Dim_routes].[ArrivalTime].[All]" dimensionUniqueName="[Dim_routes]" displayFolder="" count="0" memberValueDatatype="7" unbalanced="0"/>
    <cacheHierarchy uniqueName="[Facttable_ridership].[RecordID]" caption="RecordID" attribute="1" defaultMemberUniqueName="[Facttable_ridership].[RecordID].[All]" allUniqueName="[Facttable_ridership].[RecordID].[All]" dimensionUniqueName="[Facttable_ridership]" displayFolder="" count="0" memberValueDatatype="20" unbalanced="0"/>
    <cacheHierarchy uniqueName="[Facttable_ridership].[BusID]" caption="BusID" attribute="1" defaultMemberUniqueName="[Facttable_ridership].[BusID].[All]" allUniqueName="[Facttable_ridership].[BusID].[All]" dimensionUniqueName="[Facttable_ridership]" displayFolder="" count="0" memberValueDatatype="20" unbalanced="0"/>
    <cacheHierarchy uniqueName="[Facttable_ridership].[Date]" caption="Date" attribute="1" time="1" defaultMemberUniqueName="[Facttable_ridership].[Date].[All]" allUniqueName="[Facttable_ridership].[Date].[All]" dimensionUniqueName="[Facttable_ridership]" displayFolder="" count="0" memberValueDatatype="7" unbalanced="0"/>
    <cacheHierarchy uniqueName="[Facttable_ridership].[Time]" caption="Time" attribute="1" time="1" defaultMemberUniqueName="[Facttable_ridership].[Time].[All]" allUniqueName="[Facttable_ridership].[Time].[All]" dimensionUniqueName="[Facttable_ridership]" displayFolder="" count="0" memberValueDatatype="7" unbalanced="0"/>
    <cacheHierarchy uniqueName="[Facttable_ridership].[NumberOfRiders]" caption="NumberOfRiders" attribute="1" defaultMemberUniqueName="[Facttable_ridership].[NumberOfRiders].[All]" allUniqueName="[Facttable_ridership].[NumberOfRiders].[All]" dimensionUniqueName="[Facttable_ridership]" displayFolder="" count="0" memberValueDatatype="20" unbalanced="0"/>
    <cacheHierarchy uniqueName="[Facttable_ridership].[RiderID]" caption="RiderID" attribute="1" defaultMemberUniqueName="[Facttable_ridership].[RiderID].[All]" allUniqueName="[Facttable_ridership].[RiderID].[All]" dimensionUniqueName="[Facttable_ridership]" displayFolder="" count="0" memberValueDatatype="20" unbalanced="0"/>
    <cacheHierarchy uniqueName="[Facttable_ridership].[Operation Moment]" caption="Operation Moment" attribute="1" defaultMemberUniqueName="[Facttable_ridership].[Operation Moment].[All]" allUniqueName="[Facttable_ridership].[Operation Moment].[All]" dimensionUniqueName="[Facttable_ridership]" displayFolder="" count="2" memberValueDatatype="130" unbalanced="0">
      <fieldsUsage count="2">
        <fieldUsage x="-1"/>
        <fieldUsage x="1"/>
      </fieldsUsage>
    </cacheHierarchy>
    <cacheHierarchy uniqueName="[Facttable_ridership].[Time Group]" caption="Time Group" attribute="1" defaultMemberUniqueName="[Facttable_ridership].[Time Group].[All]" allUniqueName="[Facttable_ridership].[Time Group].[All]" dimensionUniqueName="[Facttable_ridership]" displayFolder="" count="0" memberValueDatatype="130" unbalanced="0"/>
    <cacheHierarchy uniqueName="[Facttable_ridership].[Capacity]" caption="Capacity" attribute="1" defaultMemberUniqueName="[Facttable_ridership].[Capacity].[All]" allUniqueName="[Facttable_ridership].[Capacity].[All]" dimensionUniqueName="[Facttable_ridership]" displayFolder="" count="0" memberValueDatatype="20" unbalanced="0"/>
    <cacheHierarchy uniqueName="[Facttable_ridership].[Utilization Pct]" caption="Utilization Pct" attribute="1" defaultMemberUniqueName="[Facttable_ridership].[Utilization Pct].[All]" allUniqueName="[Facttable_ridership].[Utilization Pct].[All]" dimensionUniqueName="[Facttable_ridership]" displayFolder="" count="0" memberValueDatatype="5" unbalanced="0"/>
    <cacheHierarchy uniqueName="[Facttable_ridership].[Utilization Category]" caption="Utilization Category" attribute="1" defaultMemberUniqueName="[Facttable_ridership].[Utilization Category].[All]" allUniqueName="[Facttable_ridership].[Utilization Category].[All]" dimensionUniqueName="[Facttable_ridership]" displayFolder="" count="2" memberValueDatatype="130" unbalanced="0"/>
    <cacheHierarchy uniqueName="[Facttable_ridership].[Time (Hour)]" caption="Time (Hour)" attribute="1" defaultMemberUniqueName="[Facttable_ridership].[Time (Hour)].[All]" allUniqueName="[Facttable_ridership].[Time (Hour)].[All]" dimensionUniqueName="[Facttable_ridership]" displayFolder="" count="0" memberValueDatatype="130" unbalanced="0"/>
    <cacheHierarchy uniqueName="[Facttable_ridership].[Time (Minute)]" caption="Time (Minute)" attribute="1" defaultMemberUniqueName="[Facttable_ridership].[Time (Minute)].[All]" allUniqueName="[Facttable_ridership].[Time (Minute)].[All]" dimensionUniqueName="[Facttable_ridership]" displayFolder="" count="0" memberValueDatatype="130" unbalanced="0"/>
    <cacheHierarchy uniqueName="[Measures].[Count of Date]" caption="Count of Date" measure="1" displayFolder="" measureGroup="Dim_DateTable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Count of Date 2]" caption="Count of Date 2" measure="1" displayFolder="" measureGroup="Facttable_ridership" count="0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Age]" caption="Sum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Gender]" caption="Count of Gender" measure="1" displayFolder="" measureGroup="Dim_demographics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Age]" caption="Count of Age" measure="1" displayFolder="" measureGroup="Dim_demographics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unt of Occupation]" caption="Count of Occupation" measure="1" displayFolder="" measureGroup="Dim_demographics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 of BusID]" caption="Sum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BusID]" caption="Count of BusID" measure="1" displayFolder="" measureGroup="Dim_buses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BusID 2]" caption="Sum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Count of BusID 2]" caption="Count of BusID 2" measure="1" displayFolder="" measureGroup="Facttable_ridership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Year]" caption="Sum of Year" measure="1" displayFolder="" measureGroup="Dim_DateTabl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Total Transaction]" caption="Total Transaction" measure="1" displayFolder="" measureGroup="Calculations" count="0"/>
    <cacheHierarchy uniqueName="[Measures].[Average Age]" caption="Average Age" measure="1" displayFolder="" measureGroup="Calculations" count="0"/>
    <cacheHierarchy uniqueName="[Measures].[Total Riders (Passengers)]" caption="Total Riders (Passengers)" measure="1" displayFolder="" measureGroup="Calculations" count="0" oneField="1">
      <fieldsUsage count="1">
        <fieldUsage x="2"/>
      </fieldsUsage>
    </cacheHierarchy>
    <cacheHierarchy uniqueName="[Measures].[Average Riders per Trip]" caption="Average Riders per Trip" measure="1" displayFolder="" measureGroup="Calculations" count="0"/>
    <cacheHierarchy uniqueName="[Measures].[Total Buses]" caption="Total Buses" measure="1" displayFolder="" measureGroup="Calculations" count="0"/>
    <cacheHierarchy uniqueName="[Measures].[__XL_Count Dim_buses]" caption="__XL_Count Dim_buses" measure="1" displayFolder="" measureGroup="Dim_buses" count="0" hidden="1"/>
    <cacheHierarchy uniqueName="[Measures].[__XL_Count Dim_demographics]" caption="__XL_Count Dim_demographics" measure="1" displayFolder="" measureGroup="Dim_demographics" count="0" hidden="1"/>
    <cacheHierarchy uniqueName="[Measures].[__XL_Count Dim_routes]" caption="__XL_Count Dim_routes" measure="1" displayFolder="" measureGroup="Dim_routes" count="0" hidden="1"/>
    <cacheHierarchy uniqueName="[Measures].[__XL_Count Facttable_ridership]" caption="__XL_Count Facttable_ridership" measure="1" displayFolder="" measureGroup="Facttable_ridership" count="0" hidden="1"/>
    <cacheHierarchy uniqueName="[Measures].[__XL_Count Dim_DateTable]" caption="__XL_Count Dim_DateTable" measure="1" displayFolder="" measureGroup="Dim_DateTable" count="0" hidden="1"/>
    <cacheHierarchy uniqueName="[Measures].[__XL_Count Calculations]" caption="__XL_Count Calculations" measure="1" displayFolder="" measureGroup="Calculations" count="0" hidden="1"/>
    <cacheHierarchy uniqueName="[Measures].[__No measures defined]" caption="__No measures defined" measure="1" displayFolder="" count="0" hidden="1"/>
  </cacheHierarchies>
  <kpis count="0"/>
  <dimensions count="7">
    <dimension name="Calculations" uniqueName="[Calculations]" caption="Calculations"/>
    <dimension name="Dim_buses" uniqueName="[Dim_buses]" caption="Dim_buses"/>
    <dimension name="Dim_DateTable" uniqueName="[Dim_DateTable]" caption="Dim_DateTable"/>
    <dimension name="Dim_demographics" uniqueName="[Dim_demographics]" caption="Dim_demographics"/>
    <dimension name="Dim_routes" uniqueName="[Dim_routes]" caption="Dim_routes"/>
    <dimension name="Facttable_ridership" uniqueName="[Facttable_ridership]" caption="Facttable_ridership"/>
    <dimension measure="1" name="Measures" uniqueName="[Measures]" caption="Measures"/>
  </dimensions>
  <measureGroups count="6">
    <measureGroup name="Calculations" caption="Calculations"/>
    <measureGroup name="Dim_buses" caption="Dim_buses"/>
    <measureGroup name="Dim_DateTable" caption="Dim_DateTable"/>
    <measureGroup name="Dim_demographics" caption="Dim_demographics"/>
    <measureGroup name="Dim_routes" caption="Dim_routes"/>
    <measureGroup name="Facttable_ridership" caption="Facttable_ridership"/>
  </measureGroups>
  <maps count="11">
    <map measureGroup="0" dimension="0"/>
    <map measureGroup="1" dimension="1"/>
    <map measureGroup="1" dimension="4"/>
    <map measureGroup="2" dimension="2"/>
    <map measureGroup="3" dimension="3"/>
    <map measureGroup="4" dimension="4"/>
    <map measureGroup="5" dimension="1"/>
    <map measureGroup="5" dimension="2"/>
    <map measureGroup="5" dimension="3"/>
    <map measureGroup="5" dimension="4"/>
    <map measureGroup="5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714F09-5301-4E7E-9044-2181DBBA8170}" name="PivotTable1" cacheId="95" applyNumberFormats="0" applyBorderFormats="0" applyFontFormats="0" applyPatternFormats="0" applyAlignmentFormats="0" applyWidthHeightFormats="1" dataCaption="Values" tag="1ec099d8-c990-4edf-9d55-8a428a744874" updatedVersion="8" minRefreshableVersion="3" useAutoFormatting="1" itemPrintTitles="1" createdVersion="8" indent="0" outline="1" outlineData="1" multipleFieldFilters="0">
  <location ref="B6:C7" firstHeaderRow="0" firstDataRow="1" firstDataCol="0"/>
  <pivotFields count="2">
    <pivotField dataField="1" subtotalTop="0" showAll="0" defaultSubtotal="0"/>
    <pivotField dataField="1" subtotalTop="0" showAll="0" defaultSubtotal="0"/>
  </pivotFields>
  <rowItems count="1">
    <i/>
  </rowItems>
  <colFields count="1">
    <field x="-2"/>
  </colFields>
  <colItems count="2">
    <i>
      <x/>
    </i>
    <i i="1">
      <x v="1"/>
    </i>
  </colItems>
  <dataFields count="2">
    <dataField fld="0" subtotal="count" baseField="0" baseItem="0"/>
    <dataField fld="1" subtotal="count" baseField="0" baseItem="0"/>
  </dataField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DEDC32-2335-4728-9988-237004FB289E}" name="PivotTable9" cacheId="90" applyNumberFormats="0" applyBorderFormats="0" applyFontFormats="0" applyPatternFormats="0" applyAlignmentFormats="0" applyWidthHeightFormats="1" dataCaption="Values" tag="0f6341c9-5611-4f1a-9c8c-3eb883583477" updatedVersion="8" minRefreshableVersion="3" useAutoFormatting="1" subtotalHiddenItems="1" rowGrandTotals="0" itemPrintTitles="1" createdVersion="8" indent="0" compact="0" compactData="0" multipleFieldFilters="0" chartFormat="3">
  <location ref="J18:K19" firstHeaderRow="1" firstDataRow="1" firstDataCol="1"/>
  <pivotFields count="4">
    <pivotField dataField="1" compact="0" outline="0" subtotalTop="0" showAll="0" defaultSubtotal="0"/>
    <pivotField compact="0" allDrilled="1" outline="0" subtotalTop="0" showAll="0" measureFilter="1" dataSourceSort="1" defaultSubtotal="0" defaultAttributeDrillState="1">
      <items count="1">
        <item x="0"/>
      </items>
    </pivotField>
    <pivotField compact="0" allDrilled="1" outline="0" subtotalTop="0" showAll="0" sortType="descending" defaultSubtotal="0" defaultAttributeDrillState="1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allDrilled="1" outline="0" subtotalTop="0" showAll="0" measureFilter="1" dataSourceSort="1" defaultSubtotal="0" defaultAttributeDrillState="1">
      <items count="1">
        <item x="0"/>
      </items>
    </pivotField>
  </pivotFields>
  <rowFields count="1">
    <field x="3"/>
  </rowFields>
  <rowItems count="1">
    <i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2">
    <filter fld="1" type="sum" id="2" iMeasureHier="50">
      <autoFilter ref="A1">
        <filterColumn colId="0">
          <top10 val="1" filterVal="1"/>
        </filterColumn>
      </autoFilter>
    </filter>
    <filter fld="3" type="count" id="5" iMeasureHier="50">
      <autoFilter ref="A1">
        <filterColumn colId="0">
          <top10 top="0" val="1" filterVal="1"/>
        </filterColumn>
      </autoFilter>
    </filter>
  </filters>
  <rowHierarchiesUsage count="1">
    <rowHierarchyUsage hierarchyUsage="2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  <x15:activeTabTopLevelEntity name="[Facttable_ridership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8C3A2C-52FD-4171-8F1C-07C1BD06105D}" name="PivotTable2" cacheId="94" applyNumberFormats="0" applyBorderFormats="0" applyFontFormats="0" applyPatternFormats="0" applyAlignmentFormats="0" applyWidthHeightFormats="1" dataCaption="Values" tag="5988b8a5-9e58-4205-899c-e01961fc89d1" updatedVersion="8" minRefreshableVersion="3" useAutoFormatting="1" subtotalHiddenItems="1" rowGrandTotals="0" itemPrintTitles="1" createdVersion="8" indent="0" compact="0" compactData="0" multipleFieldFilters="0">
  <location ref="B11:C12" firstHeaderRow="1" firstDataRow="1" firstDataCol="1"/>
  <pivotFields count="2">
    <pivotField dataField="1" compact="0" outline="0" subtotalTop="0" showAll="0" defaultSubtotal="0"/>
    <pivotField axis="axisRow" compact="0" allDrilled="1" outline="0" subtotalTop="0" showAll="0" measureFilter="1" dataSourceSort="1" defaultSubtotal="0" defaultAttributeDrillState="1">
      <items count="1">
        <item x="0"/>
      </items>
    </pivotField>
  </pivotFields>
  <rowFields count="1">
    <field x="1"/>
  </rowFields>
  <rowItems count="1">
    <i>
      <x/>
    </i>
  </rowItems>
  <colItems count="1">
    <i/>
  </colItems>
  <dataFields count="1">
    <dataField fld="0" subtotal="count" baseField="0" baseItem="0"/>
  </dataField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" type="sum" id="2" iMeasureHier="50">
      <autoFilter ref="A1">
        <filterColumn colId="0">
          <top10 val="1" filterVal="1"/>
        </filterColumn>
      </autoFilter>
    </filter>
  </filters>
  <rowHierarchiesUsage count="1">
    <rowHierarchyUsage hierarchyUsage="1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BEB59-66F6-4B8B-9825-641736ACC8BE}" name="PivotTable3" cacheId="93" applyNumberFormats="0" applyBorderFormats="0" applyFontFormats="0" applyPatternFormats="0" applyAlignmentFormats="0" applyWidthHeightFormats="1" dataCaption="Values" tag="6fc175ff-8faa-451d-a9f8-2137f9b2aeee" updatedVersion="8" minRefreshableVersion="3" useAutoFormatting="1" subtotalHiddenItems="1" rowGrandTotals="0" itemPrintTitles="1" createdVersion="8" indent="0" compact="0" compactData="0" multipleFieldFilters="0">
  <location ref="B16:C17" firstHeaderRow="1" firstDataRow="1" firstDataCol="1"/>
  <pivotFields count="2">
    <pivotField dataField="1" compact="0" outline="0" subtotalTop="0" showAll="0" defaultSubtotal="0"/>
    <pivotField axis="axisRow" compact="0" allDrilled="1" outline="0" subtotalTop="0" showAll="0" measureFilter="1" dataSourceSort="1" defaultSubtotal="0" defaultAttributeDrillState="1">
      <items count="1">
        <item x="0"/>
      </items>
    </pivotField>
  </pivotFields>
  <rowFields count="1">
    <field x="1"/>
  </rowFields>
  <rowItems count="1">
    <i>
      <x/>
    </i>
  </rowItems>
  <colItems count="1">
    <i/>
  </colItems>
  <dataFields count="1">
    <dataField fld="0" subtotal="count" baseField="0" baseItem="0"/>
  </dataField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" type="sum" id="3" iMeasureHier="50">
      <autoFilter ref="A1">
        <filterColumn colId="0">
          <top10 top="0" val="1" filterVal="1"/>
        </filterColumn>
      </autoFilter>
    </filter>
  </filters>
  <rowHierarchiesUsage count="1">
    <rowHierarchyUsage hierarchyUsage="1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25C413-5B32-471E-8070-AAF1C145BAB2}" name="PivotTable6" cacheId="96" dataOnRows="1" applyNumberFormats="0" applyBorderFormats="0" applyFontFormats="0" applyPatternFormats="0" applyAlignmentFormats="0" applyWidthHeightFormats="1" dataCaption="Values" tag="e7b803c8-0728-43cd-9a5d-1d55001220cf" updatedVersion="8" minRefreshableVersion="3" useAutoFormatting="1" subtotalHiddenItems="1" rowGrandTotals="0" itemPrintTitles="1" createdVersion="8" indent="0" compact="0" compactData="0" multipleFieldFilters="0" chartFormat="4">
  <location ref="Q6:R8" firstHeaderRow="1" firstDataRow="1" firstDataCol="1"/>
  <pivotFields count="3">
    <pivotField dataField="1" compact="0" outline="0" subtotalTop="0" showAll="0" defaultSubtotal="0"/>
    <pivotField compact="0" allDrilled="1" outline="0" subtotalTop="0" showAll="0" measureFilter="1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</pivotFields>
  <rowFields count="1">
    <field x="2"/>
  </rowFields>
  <rowItems count="2">
    <i>
      <x/>
    </i>
    <i>
      <x v="1"/>
    </i>
  </rowItems>
  <colItems count="1">
    <i/>
  </colItems>
  <dataFields count="1">
    <dataField fld="0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" type="sum" id="2" iMeasureHier="50">
      <autoFilter ref="A1">
        <filterColumn colId="0">
          <top10 val="1" filterVal="1"/>
        </filterColumn>
      </autoFilter>
    </filter>
  </filters>
  <rowHierarchiesUsage count="1">
    <rowHierarchyUsage hierarchyUsage="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  <x15:activeTabTopLevelEntity name="[Dim_Dat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026770-8BFC-43DC-85C1-F8C7BD08CDD5}" name="PivotTable7" cacheId="91" applyNumberFormats="0" applyBorderFormats="0" applyFontFormats="0" applyPatternFormats="0" applyAlignmentFormats="0" applyWidthHeightFormats="1" dataCaption="Values" tag="78eb8e81-5cfd-4c96-b95e-a2e4ebfcb221" updatedVersion="8" minRefreshableVersion="3" useAutoFormatting="1" subtotalHiddenItems="1" rowGrandTotals="0" itemPrintTitles="1" createdVersion="8" indent="0" compact="0" compactData="0" multipleFieldFilters="0" chartFormat="3">
  <location ref="G17:H18" firstHeaderRow="1" firstDataRow="1" firstDataCol="1"/>
  <pivotFields count="4">
    <pivotField dataField="1" compact="0" outline="0" subtotalTop="0" showAll="0" defaultSubtotal="0"/>
    <pivotField compact="0" allDrilled="1" outline="0" subtotalTop="0" showAll="0" measureFilter="1" dataSourceSort="1" defaultSubtotal="0" defaultAttributeDrillState="1">
      <items count="1">
        <item x="0"/>
      </items>
    </pivotField>
    <pivotField compact="0" allDrilled="1" outline="0" subtotalTop="0" showAll="0" sortType="descending" defaultSubtotal="0" defaultAttributeDrillState="1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allDrilled="1" outline="0" subtotalTop="0" showAll="0" measureFilter="1" dataSourceSort="1" defaultSubtotal="0" defaultAttributeDrillState="1">
      <items count="1">
        <item x="0"/>
      </items>
    </pivotField>
  </pivotFields>
  <rowFields count="1">
    <field x="3"/>
  </rowFields>
  <rowItems count="1">
    <i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2">
    <filter fld="1" type="sum" id="2" iMeasureHier="50">
      <autoFilter ref="A1">
        <filterColumn colId="0">
          <top10 val="1" filterVal="1"/>
        </filterColumn>
      </autoFilter>
    </filter>
    <filter fld="3" type="count" id="4" iMeasureHier="50">
      <autoFilter ref="A1">
        <filterColumn colId="0">
          <top10 val="1" filterVal="1"/>
        </filterColumn>
      </autoFilter>
    </filter>
  </filters>
  <rowHierarchiesUsage count="1">
    <rowHierarchyUsage hierarchyUsage="2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relNeededHidden="1">
        <x15:activeTabTopLevelEntity name="[Calculations]"/>
        <x15:activeTabTopLevelEntity name="[Dim_routes]"/>
        <x15:activeTabTopLevelEntity name="[Facttable_ridership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F7130B-682F-487B-8EDC-D2A57EF5341A}" name="PivotTable11" cacheId="89" dataOnRows="1" applyNumberFormats="0" applyBorderFormats="0" applyFontFormats="0" applyPatternFormats="0" applyAlignmentFormats="0" applyWidthHeightFormats="1" dataCaption="Values" tag="16b0390f-85d5-4df0-941a-aacb6bbb9364" updatedVersion="8" minRefreshableVersion="3" useAutoFormatting="1" subtotalHiddenItems="1" rowGrandTotals="0" itemPrintTitles="1" createdVersion="8" indent="0" compact="0" compactData="0" multipleFieldFilters="0" chartFormat="14">
  <location ref="AG6:AH8" firstHeaderRow="1" firstDataRow="1" firstDataCol="1"/>
  <pivotFields count="3">
    <pivotField dataField="1" compact="0" outline="0" subtotalTop="0" showAll="0" defaultSubtotal="0"/>
    <pivotField compact="0" allDrilled="1" outline="0" subtotalTop="0" showAll="0" measureFilter="1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</pivotFields>
  <rowFields count="1">
    <field x="2"/>
  </rowFields>
  <rowItems count="2">
    <i>
      <x/>
    </i>
    <i>
      <x v="1"/>
    </i>
  </rowItems>
  <colItems count="1">
    <i/>
  </colItems>
  <dataFields count="1">
    <dataField fld="0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" type="sum" id="2" iMeasureHier="50">
      <autoFilter ref="A1">
        <filterColumn colId="0">
          <top10 val="1" filterVal="1"/>
        </filterColumn>
      </autoFilter>
    </filter>
  </filters>
  <rowHierarchiesUsage count="1"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  <x15:activeTabTopLevelEntity name="[Dim_Dat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050C5B-866F-4449-B346-D6E42EA466B1}" name="PivotTable5" cacheId="97" applyNumberFormats="0" applyBorderFormats="0" applyFontFormats="0" applyPatternFormats="0" applyAlignmentFormats="0" applyWidthHeightFormats="1" dataCaption="Values" tag="d5682720-884a-4221-b71d-fe7c5f78e7f4" updatedVersion="8" minRefreshableVersion="3" useAutoFormatting="1" subtotalHiddenItems="1" rowGrandTotals="0" itemPrintTitles="1" createdVersion="8" indent="0" compact="0" compactData="0" multipleFieldFilters="0">
  <location ref="Q12:S14" firstHeaderRow="0" firstDataRow="1" firstDataCol="1"/>
  <pivotFields count="4">
    <pivotField dataField="1" compact="0" outline="0" subtotalTop="0" showAll="0" defaultSubtotal="0"/>
    <pivotField compact="0" allDrilled="1" outline="0" subtotalTop="0" showAll="0" measureFilter="1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2"/>
  </rowFields>
  <rowItems count="2">
    <i>
      <x/>
    </i>
    <i>
      <x v="1"/>
    </i>
  </rowItems>
  <colFields count="1">
    <field x="-2"/>
  </colFields>
  <colItems count="2">
    <i>
      <x/>
    </i>
    <i i="1">
      <x v="1"/>
    </i>
  </colItems>
  <dataFields count="2">
    <dataField fld="0" subtotal="count" baseField="0" baseItem="0"/>
    <dataField name="YoY Pct Change" fld="3" subtotal="count" showDataAs="percentDiff" baseField="2" baseItem="0" numFmtId="10">
      <extLst>
        <ext xmlns:x14="http://schemas.microsoft.com/office/spreadsheetml/2009/9/main" uri="{E15A36E0-9728-4e99-A89B-3F7291B0FE68}">
          <x14:dataField sourceField="0" uniqueName="[__Xl2].[Measures].[Total Riders (Passengers)]"/>
        </ext>
      </extLst>
    </dataField>
  </dataFields>
  <pivotHierarchies count="6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YoY Pct Chang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filters count="1">
    <filter fld="1" type="sum" id="3" iMeasureHier="50">
      <autoFilter ref="A1">
        <filterColumn colId="0">
          <top10 top="0" val="1" filterVal="1"/>
        </filterColumn>
      </autoFilter>
    </filter>
  </filters>
  <rowHierarchiesUsage count="1"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  <x15:activeTabTopLevelEntity name="[Dim_Dat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9A61FC-8D0A-41A4-8155-C03EEDBB49C1}" name="PivotTable13" cacheId="99" dataOnRows="1" applyNumberFormats="0" applyBorderFormats="0" applyFontFormats="0" applyPatternFormats="0" applyAlignmentFormats="0" applyWidthHeightFormats="1" dataCaption="Values" tag="832a47a2-a088-4d0c-82d3-471aa602ed67" updatedVersion="8" minRefreshableVersion="3" useAutoFormatting="1" subtotalHiddenItems="1" rowGrandTotals="0" itemPrintTitles="1" createdVersion="8" indent="0" compact="0" compactData="0" multipleFieldFilters="0" chartFormat="14">
  <location ref="AR6:AS8" firstHeaderRow="1" firstDataRow="1" firstDataCol="1"/>
  <pivotFields count="3">
    <pivotField compact="0" allDrilled="1" outline="0" subtotalTop="0" showAll="0" measureFilter="1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dataField="1" compact="0" outline="0" subtotalTop="0" showAll="0" defaultSubtotal="0"/>
  </pivotFields>
  <rowFields count="1">
    <field x="1"/>
  </rowFields>
  <rowItems count="2">
    <i>
      <x/>
    </i>
    <i>
      <x v="1"/>
    </i>
  </rowItems>
  <colItems count="1">
    <i/>
  </colItems>
  <dataFields count="1">
    <dataField name="Total Riders (Passengers)" fld="2" subtotal="count" showDataAs="percentOfTotal" baseField="0" baseItem="0" numFmtId="164"/>
  </dataFields>
  <formats count="1">
    <format dxfId="0">
      <pivotArea outline="0" collapsedLevelsAreSubtotals="1" fieldPosition="0"/>
    </format>
  </format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0" type="sum" id="2" iMeasureHier="50">
      <autoFilter ref="A1">
        <filterColumn colId="0">
          <top10 val="1" filterVal="1"/>
        </filterColumn>
      </autoFilter>
    </filter>
  </filters>
  <rowHierarchiesUsage count="1">
    <rowHierarchyUsage hierarchyUsage="3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  <x15:activeTabTopLevelEntity name="[Dim_DateTable]"/>
        <x15:activeTabTopLevelEntity name="[Facttable_ridership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5D750E-C57E-493A-A57E-63C5F7702AD3}" name="PivotTable4" cacheId="92" applyNumberFormats="0" applyBorderFormats="0" applyFontFormats="0" applyPatternFormats="0" applyAlignmentFormats="0" applyWidthHeightFormats="1" dataCaption="Values" tag="7c094746-ca5a-4cb0-86a5-5ce9a0fdbee1" updatedVersion="8" minRefreshableVersion="3" useAutoFormatting="1" subtotalHiddenItems="1" rowGrandTotals="0" itemPrintTitles="1" createdVersion="8" indent="0" compact="0" compactData="0" multipleFieldFilters="0" chartFormat="3">
  <location ref="G5:H11" firstHeaderRow="1" firstDataRow="1" firstDataCol="1"/>
  <pivotFields count="3">
    <pivotField dataField="1" compact="0" outline="0" subtotalTop="0" showAll="0" defaultSubtotal="0"/>
    <pivotField compact="0" allDrilled="1" outline="0" subtotalTop="0" showAll="0" measureFilter="1" dataSourceSort="1" defaultSubtotal="0" defaultAttributeDrillState="1">
      <items count="1">
        <item x="0"/>
      </items>
    </pivotField>
    <pivotField axis="axisRow" compact="0" allDrilled="1" outline="0" subtotalTop="0" showAll="0" sortType="descending" defaultSubtotal="0" defaultAttributeDrillState="1">
      <items count="6">
        <item x="0"/>
        <item x="1"/>
        <item x="2"/>
        <item x="3"/>
        <item x="4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6">
    <i>
      <x v="4"/>
    </i>
    <i>
      <x/>
    </i>
    <i>
      <x v="5"/>
    </i>
    <i>
      <x v="2"/>
    </i>
    <i>
      <x v="3"/>
    </i>
    <i>
      <x v="1"/>
    </i>
  </rowItems>
  <colItems count="1">
    <i/>
  </colItems>
  <dataFields count="1">
    <dataField fld="0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" type="sum" id="2" iMeasureHier="50">
      <autoFilter ref="A1">
        <filterColumn colId="0">
          <top10 val="1" filterVal="1"/>
        </filterColumn>
      </autoFilter>
    </filter>
  </filters>
  <rowHierarchiesUsage count="1">
    <rowHierarchyUsage hierarchyUsage="3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  <x15:activeTabTopLevelEntity name="[Facttable_ridership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83CA7B-A9A6-4FE2-8EC4-3679800B9270}" name="PivotTable12" cacheId="88" dataOnRows="1" applyNumberFormats="0" applyBorderFormats="0" applyFontFormats="0" applyPatternFormats="0" applyAlignmentFormats="0" applyWidthHeightFormats="1" dataCaption="Values" tag="aff0b01c-f668-4ec3-a44e-2cb2fbe16461" updatedVersion="8" minRefreshableVersion="3" useAutoFormatting="1" subtotalHiddenItems="1" rowGrandTotals="0" itemPrintTitles="1" createdVersion="8" indent="0" compact="0" compactData="0" multipleFieldFilters="0" chartFormat="14">
  <location ref="AL6:AM10" firstHeaderRow="1" firstDataRow="1" firstDataCol="1"/>
  <pivotFields count="3">
    <pivotField compact="0" allDrilled="1" outline="0" subtotalTop="0" showAll="0" measureFilter="1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Items count="1">
    <i/>
  </colItems>
  <dataFields count="1">
    <dataField fld="2" subtotal="count" baseField="0" baseItem="0"/>
  </dataField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0" type="sum" id="2" iMeasureHier="50">
      <autoFilter ref="A1">
        <filterColumn colId="0">
          <top10 val="1" filterVal="1"/>
        </filterColumn>
      </autoFilter>
    </filter>
  </filters>
  <rowHierarchiesUsage count="1">
    <rowHierarchyUsage hierarchyUsage="3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  <x15:activeTabTopLevelEntity name="[Dim_DateTable]"/>
        <x15:activeTabTopLevelEntity name="[Facttable_ridership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ADC26A-F3A2-4D28-B751-1844DA4CD11F}" name="PivotTable10" cacheId="98" dataOnRows="1" applyNumberFormats="0" applyBorderFormats="0" applyFontFormats="0" applyPatternFormats="0" applyAlignmentFormats="0" applyWidthHeightFormats="1" dataCaption="Values" tag="5b3af5c9-262d-43d6-8756-7f63eb0cf2d1" updatedVersion="8" minRefreshableVersion="3" useAutoFormatting="1" subtotalHiddenItems="1" rowGrandTotals="0" itemPrintTitles="1" createdVersion="8" indent="0" compact="0" compactData="0" multipleFieldFilters="0" chartFormat="8">
  <location ref="W6:X13" firstHeaderRow="1" firstDataRow="1" firstDataCol="1"/>
  <pivotFields count="3">
    <pivotField dataField="1" compact="0" outline="0" subtotalTop="0" showAll="0" defaultSubtotal="0"/>
    <pivotField compact="0" allDrilled="1" outline="0" subtotalTop="0" showAll="0" measureFilter="1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fld="0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6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1" type="sum" id="2" iMeasureHier="50">
      <autoFilter ref="A1">
        <filterColumn colId="0">
          <top10 val="1" filterVal="1"/>
        </filterColumn>
      </autoFilter>
    </filter>
  </filter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culations]"/>
        <x15:activeTabTopLevelEntity name="[Dim_routes]"/>
        <x15:activeTabTopLevelEntity name="[Dim_DateTabl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84F0-2CD3-4BBA-BD83-E47AFBBB7B37}">
  <dimension ref="B5:AT19"/>
  <sheetViews>
    <sheetView topLeftCell="A2" workbookViewId="0">
      <selection activeCell="AS7" sqref="AS7:AS8"/>
    </sheetView>
  </sheetViews>
  <sheetFormatPr defaultRowHeight="14.5" x14ac:dyDescent="0.35"/>
  <cols>
    <col min="2" max="2" width="22" bestFit="1" customWidth="1"/>
    <col min="3" max="3" width="20.36328125" bestFit="1" customWidth="1"/>
    <col min="4" max="4" width="11.08984375" bestFit="1" customWidth="1"/>
    <col min="5" max="5" width="4.54296875" style="2" customWidth="1"/>
    <col min="6" max="6" width="11.08984375" customWidth="1"/>
    <col min="7" max="7" width="15.6328125" bestFit="1" customWidth="1"/>
    <col min="8" max="8" width="22" bestFit="1" customWidth="1"/>
    <col min="9" max="9" width="15.36328125" customWidth="1"/>
    <col min="10" max="10" width="10.08984375" bestFit="1" customWidth="1"/>
    <col min="11" max="11" width="22" bestFit="1" customWidth="1"/>
    <col min="12" max="12" width="15.36328125" customWidth="1"/>
    <col min="13" max="13" width="12.81640625" customWidth="1"/>
    <col min="14" max="14" width="14.6328125" customWidth="1"/>
    <col min="15" max="15" width="6.36328125" style="2" customWidth="1"/>
    <col min="16" max="16" width="12.36328125" customWidth="1"/>
    <col min="17" max="17" width="6.81640625" bestFit="1" customWidth="1"/>
    <col min="18" max="19" width="13.7265625" bestFit="1" customWidth="1"/>
    <col min="21" max="21" width="4.81640625" style="2" customWidth="1"/>
    <col min="23" max="23" width="11.6328125" bestFit="1" customWidth="1"/>
    <col min="24" max="24" width="22" bestFit="1" customWidth="1"/>
    <col min="27" max="27" width="21.81640625" bestFit="1" customWidth="1"/>
    <col min="31" max="31" width="5.54296875" style="2" customWidth="1"/>
    <col min="33" max="33" width="14.1796875" bestFit="1" customWidth="1"/>
    <col min="34" max="34" width="22" bestFit="1" customWidth="1"/>
    <col min="36" max="36" width="5.7265625" style="2" customWidth="1"/>
    <col min="38" max="38" width="19.7265625" bestFit="1" customWidth="1"/>
    <col min="39" max="39" width="10.36328125" bestFit="1" customWidth="1"/>
    <col min="42" max="42" width="7.08984375" style="2" customWidth="1"/>
    <col min="44" max="44" width="19.54296875" bestFit="1" customWidth="1"/>
    <col min="45" max="45" width="22" bestFit="1" customWidth="1"/>
    <col min="46" max="46" width="6.81640625" bestFit="1" customWidth="1"/>
  </cols>
  <sheetData>
    <row r="5" spans="2:46" x14ac:dyDescent="0.35">
      <c r="G5" s="3" t="s">
        <v>7</v>
      </c>
      <c r="H5" t="s">
        <v>0</v>
      </c>
    </row>
    <row r="6" spans="2:46" x14ac:dyDescent="0.35">
      <c r="B6" t="s">
        <v>0</v>
      </c>
      <c r="C6" t="s">
        <v>1</v>
      </c>
      <c r="G6" t="s">
        <v>12</v>
      </c>
      <c r="H6" s="1">
        <v>1358</v>
      </c>
      <c r="I6" s="1"/>
      <c r="J6" s="1"/>
      <c r="K6" s="1"/>
      <c r="L6" s="1"/>
      <c r="M6" s="1"/>
      <c r="N6" s="1"/>
      <c r="Q6" s="3" t="s">
        <v>17</v>
      </c>
      <c r="R6" t="s">
        <v>0</v>
      </c>
      <c r="W6" s="3" t="s">
        <v>23</v>
      </c>
      <c r="X6" t="s">
        <v>0</v>
      </c>
      <c r="Z6" s="6" t="str">
        <f>W6</f>
        <v>Day Name</v>
      </c>
      <c r="AA6" s="6" t="str">
        <f>X6</f>
        <v>Total Riders (Passengers)</v>
      </c>
      <c r="AB6" s="6" t="s">
        <v>31</v>
      </c>
      <c r="AC6" s="6" t="s">
        <v>32</v>
      </c>
      <c r="AG6" s="3" t="s">
        <v>34</v>
      </c>
      <c r="AH6" t="s">
        <v>0</v>
      </c>
      <c r="AL6" s="3" t="s">
        <v>37</v>
      </c>
      <c r="AM6" t="s">
        <v>42</v>
      </c>
      <c r="AR6" s="3" t="s">
        <v>45</v>
      </c>
      <c r="AS6" t="s">
        <v>0</v>
      </c>
    </row>
    <row r="7" spans="2:46" x14ac:dyDescent="0.35">
      <c r="B7" s="1">
        <v>6587</v>
      </c>
      <c r="C7" s="1">
        <v>32.935000000000002</v>
      </c>
      <c r="G7" t="s">
        <v>8</v>
      </c>
      <c r="H7" s="1">
        <v>1257</v>
      </c>
      <c r="I7" s="1"/>
      <c r="J7" s="1"/>
      <c r="K7" s="1"/>
      <c r="L7" s="1"/>
      <c r="M7" s="1"/>
      <c r="N7" s="1"/>
      <c r="Q7">
        <v>2023</v>
      </c>
      <c r="R7" s="1">
        <v>5654</v>
      </c>
      <c r="W7" t="s">
        <v>27</v>
      </c>
      <c r="X7" s="1">
        <v>1185</v>
      </c>
      <c r="Z7" t="str">
        <f t="shared" ref="Z7:AA13" si="0">W7</f>
        <v>Sun</v>
      </c>
      <c r="AA7">
        <f t="shared" si="0"/>
        <v>1185</v>
      </c>
      <c r="AB7">
        <f>AVERAGE($AA$7:$AA$13)</f>
        <v>941</v>
      </c>
      <c r="AC7">
        <f>IF(AA7&gt;AB7,AA7," ")</f>
        <v>1185</v>
      </c>
      <c r="AG7" t="s">
        <v>36</v>
      </c>
      <c r="AH7" s="1">
        <v>933</v>
      </c>
      <c r="AL7" t="s">
        <v>38</v>
      </c>
      <c r="AM7" s="1">
        <v>38</v>
      </c>
      <c r="AN7" t="str">
        <f>AM7&amp;" Total Buses"</f>
        <v>38 Total Buses</v>
      </c>
      <c r="AR7" t="s">
        <v>46</v>
      </c>
      <c r="AS7" s="10">
        <v>0.35387885228480342</v>
      </c>
      <c r="AT7" s="7">
        <f>AS7/SUM($AS$7:$AS$8)</f>
        <v>0.35387885228480342</v>
      </c>
    </row>
    <row r="8" spans="2:46" x14ac:dyDescent="0.35">
      <c r="G8" t="s">
        <v>13</v>
      </c>
      <c r="H8" s="1">
        <v>1147</v>
      </c>
      <c r="I8" s="1"/>
      <c r="J8" s="1"/>
      <c r="K8" s="1"/>
      <c r="L8" s="1"/>
      <c r="M8" s="1"/>
      <c r="N8" s="1"/>
      <c r="Q8">
        <v>2024</v>
      </c>
      <c r="R8" s="1">
        <v>933</v>
      </c>
      <c r="W8" t="s">
        <v>25</v>
      </c>
      <c r="X8" s="1">
        <v>1085</v>
      </c>
      <c r="Z8" t="str">
        <f t="shared" si="0"/>
        <v>Mon</v>
      </c>
      <c r="AA8">
        <f t="shared" si="0"/>
        <v>1085</v>
      </c>
      <c r="AB8">
        <f t="shared" ref="AB8:AB13" si="1">AVERAGE($AA$7:$AA$13)</f>
        <v>941</v>
      </c>
      <c r="AC8">
        <f t="shared" ref="AC8:AC13" si="2">IF(AA8&gt;AB8,AA8," ")</f>
        <v>1085</v>
      </c>
      <c r="AG8" t="s">
        <v>35</v>
      </c>
      <c r="AH8" s="1">
        <v>5654</v>
      </c>
      <c r="AL8" t="s">
        <v>39</v>
      </c>
      <c r="AM8" s="1">
        <v>20</v>
      </c>
      <c r="AN8" t="str">
        <f t="shared" ref="AN8:AN10" si="3">AM8&amp;" Total Buses"</f>
        <v>20 Total Buses</v>
      </c>
      <c r="AR8" t="s">
        <v>47</v>
      </c>
      <c r="AS8" s="10">
        <v>0.64612114771519658</v>
      </c>
      <c r="AT8">
        <f>AS8/SUM($AS$7:$AS$8)</f>
        <v>0.64612114771519658</v>
      </c>
    </row>
    <row r="9" spans="2:46" x14ac:dyDescent="0.35">
      <c r="G9" t="s">
        <v>10</v>
      </c>
      <c r="H9" s="1">
        <v>973</v>
      </c>
      <c r="W9" t="s">
        <v>29</v>
      </c>
      <c r="X9" s="1">
        <v>983</v>
      </c>
      <c r="Z9" t="str">
        <f t="shared" si="0"/>
        <v>Tue</v>
      </c>
      <c r="AA9">
        <f t="shared" si="0"/>
        <v>983</v>
      </c>
      <c r="AB9">
        <f t="shared" si="1"/>
        <v>941</v>
      </c>
      <c r="AC9">
        <f t="shared" si="2"/>
        <v>983</v>
      </c>
      <c r="AL9" t="s">
        <v>40</v>
      </c>
      <c r="AM9" s="1">
        <v>19</v>
      </c>
      <c r="AN9" t="str">
        <f t="shared" si="3"/>
        <v>19 Total Buses</v>
      </c>
    </row>
    <row r="10" spans="2:46" x14ac:dyDescent="0.35">
      <c r="B10" t="s">
        <v>4</v>
      </c>
      <c r="G10" t="s">
        <v>11</v>
      </c>
      <c r="H10" s="1">
        <v>968</v>
      </c>
      <c r="W10" t="s">
        <v>30</v>
      </c>
      <c r="X10" s="1">
        <v>887</v>
      </c>
      <c r="Z10" t="str">
        <f t="shared" si="0"/>
        <v>Wed</v>
      </c>
      <c r="AA10">
        <f t="shared" si="0"/>
        <v>887</v>
      </c>
      <c r="AB10">
        <f t="shared" si="1"/>
        <v>941</v>
      </c>
      <c r="AC10" t="str">
        <f t="shared" si="2"/>
        <v xml:space="preserve"> </v>
      </c>
      <c r="AL10" t="s">
        <v>41</v>
      </c>
      <c r="AM10" s="1">
        <v>8</v>
      </c>
      <c r="AN10" t="str">
        <f t="shared" si="3"/>
        <v>8 Total Buses</v>
      </c>
    </row>
    <row r="11" spans="2:46" x14ac:dyDescent="0.35">
      <c r="B11" s="3" t="s">
        <v>5</v>
      </c>
      <c r="C11" t="s">
        <v>0</v>
      </c>
      <c r="G11" t="s">
        <v>9</v>
      </c>
      <c r="H11" s="1">
        <v>884</v>
      </c>
      <c r="W11" t="s">
        <v>28</v>
      </c>
      <c r="X11" s="1">
        <v>889</v>
      </c>
      <c r="Z11" t="str">
        <f t="shared" si="0"/>
        <v>Thu</v>
      </c>
      <c r="AA11">
        <f t="shared" si="0"/>
        <v>889</v>
      </c>
      <c r="AB11">
        <f t="shared" si="1"/>
        <v>941</v>
      </c>
      <c r="AC11" t="str">
        <f t="shared" si="2"/>
        <v xml:space="preserve"> </v>
      </c>
    </row>
    <row r="12" spans="2:46" x14ac:dyDescent="0.35">
      <c r="B12" t="s">
        <v>2</v>
      </c>
      <c r="C12" s="1">
        <v>1322</v>
      </c>
      <c r="Q12" s="3" t="s">
        <v>17</v>
      </c>
      <c r="R12" t="s">
        <v>18</v>
      </c>
      <c r="S12" t="s">
        <v>18</v>
      </c>
      <c r="T12" t="s">
        <v>19</v>
      </c>
      <c r="W12" t="s">
        <v>24</v>
      </c>
      <c r="X12" s="1">
        <v>762</v>
      </c>
      <c r="Z12" t="str">
        <f t="shared" si="0"/>
        <v>Fri</v>
      </c>
      <c r="AA12">
        <f t="shared" si="0"/>
        <v>762</v>
      </c>
      <c r="AB12">
        <f t="shared" si="1"/>
        <v>941</v>
      </c>
      <c r="AC12" t="str">
        <f t="shared" si="2"/>
        <v xml:space="preserve"> </v>
      </c>
    </row>
    <row r="13" spans="2:46" x14ac:dyDescent="0.35">
      <c r="I13" s="1"/>
      <c r="L13" s="1"/>
      <c r="Q13">
        <v>2023</v>
      </c>
      <c r="R13" s="1">
        <v>5654</v>
      </c>
      <c r="S13" s="7"/>
      <c r="T13" t="str">
        <f>IF(GETPIVOTDATA("[__Xl2].[Measures].[Total Riders (Passengers)]",$Q$12,"[Dim_DateTable].[Year]","[Dim_DateTable].[Year].&amp;[2024]")&lt;0,R17,R16)</f>
        <v>↓</v>
      </c>
      <c r="W13" t="s">
        <v>26</v>
      </c>
      <c r="X13" s="1">
        <v>796</v>
      </c>
      <c r="Z13" t="str">
        <f t="shared" si="0"/>
        <v>Sat</v>
      </c>
      <c r="AA13">
        <f t="shared" si="0"/>
        <v>796</v>
      </c>
      <c r="AB13">
        <f t="shared" si="1"/>
        <v>941</v>
      </c>
      <c r="AC13" t="str">
        <f t="shared" si="2"/>
        <v xml:space="preserve"> </v>
      </c>
    </row>
    <row r="14" spans="2:46" x14ac:dyDescent="0.35">
      <c r="Q14">
        <v>2024</v>
      </c>
      <c r="R14" s="1">
        <v>933</v>
      </c>
      <c r="S14" s="7">
        <v>-0.83498408206579411</v>
      </c>
      <c r="AB14" s="6" t="s">
        <v>33</v>
      </c>
      <c r="AL14" s="6" t="str">
        <f>AL6</f>
        <v>Utilization Category</v>
      </c>
      <c r="AM14" s="6" t="s">
        <v>43</v>
      </c>
      <c r="AN14" s="6" t="s">
        <v>44</v>
      </c>
    </row>
    <row r="15" spans="2:46" x14ac:dyDescent="0.35">
      <c r="B15" t="s">
        <v>6</v>
      </c>
      <c r="AB15" s="7">
        <f>SUM(AC7:AC13)/SUM(AA7:AA13)</f>
        <v>0.4938515257325034</v>
      </c>
      <c r="AL15" t="str">
        <f t="shared" ref="AL15:AL18" si="4">AL7</f>
        <v>Moderately Utilized</v>
      </c>
      <c r="AM15" s="9">
        <f>AM7/SUM($AM$7:$AM$10)</f>
        <v>0.44705882352941179</v>
      </c>
      <c r="AN15" s="9">
        <f>1-AM15</f>
        <v>0.55294117647058827</v>
      </c>
    </row>
    <row r="16" spans="2:46" x14ac:dyDescent="0.35">
      <c r="B16" s="3" t="s">
        <v>5</v>
      </c>
      <c r="C16" t="s">
        <v>0</v>
      </c>
      <c r="G16" t="s">
        <v>14</v>
      </c>
      <c r="R16" s="8" t="s">
        <v>21</v>
      </c>
      <c r="Z16" s="6" t="s">
        <v>22</v>
      </c>
      <c r="AL16" t="str">
        <f t="shared" si="4"/>
        <v>Over Utilized</v>
      </c>
      <c r="AM16" s="9">
        <f t="shared" ref="AM16:AM18" si="5">AM8/SUM($AM$7:$AM$10)</f>
        <v>0.23529411764705882</v>
      </c>
      <c r="AN16" s="9">
        <f t="shared" ref="AN16:AN19" si="6">1-AM16</f>
        <v>0.76470588235294112</v>
      </c>
    </row>
    <row r="17" spans="2:40" x14ac:dyDescent="0.35">
      <c r="B17" t="s">
        <v>3</v>
      </c>
      <c r="C17" s="1">
        <v>185</v>
      </c>
      <c r="G17" s="3" t="s">
        <v>15</v>
      </c>
      <c r="H17" t="s">
        <v>0</v>
      </c>
      <c r="J17" t="s">
        <v>16</v>
      </c>
      <c r="R17" s="8" t="s">
        <v>20</v>
      </c>
      <c r="Z17" t="str">
        <f>"Focus on the Highlighted(Teal) Weekdays: they exceeded the " &amp; AB7 &amp; " passengers average and account for " &amp; TEXT(AB15,"0.0%") &amp; " of the Total Passengers"</f>
        <v>Focus on the Highlighted(Teal) Weekdays: they exceeded the 941 passengers average and account for 49.4% of the Total Passengers</v>
      </c>
      <c r="AL17" t="str">
        <f t="shared" si="4"/>
        <v>Under Utilized</v>
      </c>
      <c r="AM17" s="9">
        <f t="shared" si="5"/>
        <v>0.22352941176470589</v>
      </c>
      <c r="AN17" s="9">
        <f t="shared" si="6"/>
        <v>0.77647058823529413</v>
      </c>
    </row>
    <row r="18" spans="2:40" x14ac:dyDescent="0.35">
      <c r="G18" s="5">
        <v>0.87291666666666667</v>
      </c>
      <c r="H18" s="1">
        <v>80</v>
      </c>
      <c r="J18" s="3" t="s">
        <v>15</v>
      </c>
      <c r="K18" t="s">
        <v>0</v>
      </c>
      <c r="Q18" s="6" t="s">
        <v>22</v>
      </c>
      <c r="AL18" t="str">
        <f t="shared" si="4"/>
        <v>Well Utilized</v>
      </c>
      <c r="AM18" s="9">
        <f t="shared" si="5"/>
        <v>9.4117647058823528E-2</v>
      </c>
      <c r="AN18" s="9">
        <f t="shared" si="6"/>
        <v>0.90588235294117647</v>
      </c>
    </row>
    <row r="19" spans="2:40" x14ac:dyDescent="0.35">
      <c r="J19" s="5">
        <v>0.82638888888888884</v>
      </c>
      <c r="K19" s="1">
        <v>15</v>
      </c>
      <c r="Q19" t="str">
        <f>IF(GETPIVOTDATA("[__Xl2].[Measures].[Total Riders (Passengers)]",$Q$12,"[Dim_DateTable].[Year]","[Dim_DateTable].[Year].&amp;[2024]")&lt;0, "YoY change suggests room for improvement","We are doing well on the current Year")</f>
        <v>YoY change suggests room for improvement</v>
      </c>
      <c r="AM19" s="9">
        <f>SUM(AM15:AM18)</f>
        <v>1</v>
      </c>
      <c r="AN19" s="9">
        <f t="shared" si="6"/>
        <v>0</v>
      </c>
    </row>
  </sheetData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E897-CEE3-457C-9E10-083CA7217C3A}">
  <dimension ref="A1"/>
  <sheetViews>
    <sheetView showGridLines="0" showRowColHeaders="0" tabSelected="1" zoomScale="90" zoomScaleNormal="90" workbookViewId="0">
      <selection activeCell="T27" sqref="T27:T28"/>
    </sheetView>
  </sheetViews>
  <sheetFormatPr defaultRowHeight="14.5" x14ac:dyDescent="0.35"/>
  <cols>
    <col min="1" max="16384" width="8.7265625" style="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Props1.xml><?xml version="1.0" encoding="utf-8"?>
<ds:datastoreItem xmlns:ds="http://schemas.openxmlformats.org/officeDocument/2006/customXml" ds:itemID="{D318323A-1E4F-4350-BE87-BA11833F3FC0}">
  <ds:schemaRefs/>
</ds:datastoreItem>
</file>

<file path=customXml/itemProps2.xml><?xml version="1.0" encoding="utf-8"?>
<ds:datastoreItem xmlns:ds="http://schemas.openxmlformats.org/officeDocument/2006/customXml" ds:itemID="{F125562A-F0C2-497B-96BD-B280882C810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075EFA9-DC36-493D-B3FC-8AB909C5BB60}">
  <ds:schemaRefs/>
</ds:datastoreItem>
</file>

<file path=customXml/itemProps4.xml><?xml version="1.0" encoding="utf-8"?>
<ds:datastoreItem xmlns:ds="http://schemas.openxmlformats.org/officeDocument/2006/customXml" ds:itemID="{93DFD1C6-EA34-4787-9AF3-53ACC66B8518}">
  <ds:schemaRefs/>
</ds:datastoreItem>
</file>

<file path=customXml/itemProps5.xml><?xml version="1.0" encoding="utf-8"?>
<ds:datastoreItem xmlns:ds="http://schemas.openxmlformats.org/officeDocument/2006/customXml" ds:itemID="{EA54D8F1-B6C7-42A6-B4AD-EB28DB0A0802}">
  <ds:schemaRefs/>
</ds:datastoreItem>
</file>

<file path=customXml/itemProps6.xml><?xml version="1.0" encoding="utf-8"?>
<ds:datastoreItem xmlns:ds="http://schemas.openxmlformats.org/officeDocument/2006/customXml" ds:itemID="{1DA9C943-E357-494C-8224-9A3F3F910005}">
  <ds:schemaRefs/>
</ds:datastoreItem>
</file>

<file path=customXml/itemProps7.xml><?xml version="1.0" encoding="utf-8"?>
<ds:datastoreItem xmlns:ds="http://schemas.openxmlformats.org/officeDocument/2006/customXml" ds:itemID="{5E279BC6-0B3E-46DD-9475-7AF728BE5830}">
  <ds:schemaRefs/>
</ds:datastoreItem>
</file>

<file path=customXml/itemProps8.xml><?xml version="1.0" encoding="utf-8"?>
<ds:datastoreItem xmlns:ds="http://schemas.openxmlformats.org/officeDocument/2006/customXml" ds:itemID="{B50B5E7E-0E90-4712-BED2-9B920D7482A7}">
  <ds:schemaRefs/>
</ds:datastoreItem>
</file>

<file path=customXml/itemProps9.xml><?xml version="1.0" encoding="utf-8"?>
<ds:datastoreItem xmlns:ds="http://schemas.openxmlformats.org/officeDocument/2006/customXml" ds:itemID="{78524996-3616-4F2D-8B6A-44A46FC0956E}">
  <ds:schemaRefs/>
</ds:datastoreItem>
</file>

<file path=customXml/itemProps10.xml><?xml version="1.0" encoding="utf-8"?>
<ds:datastoreItem xmlns:ds="http://schemas.openxmlformats.org/officeDocument/2006/customXml" ds:itemID="{AE733FE5-28DB-4E0C-A2A7-EB362866D198}">
  <ds:schemaRefs/>
</ds:datastoreItem>
</file>

<file path=customXml/itemProps11.xml><?xml version="1.0" encoding="utf-8"?>
<ds:datastoreItem xmlns:ds="http://schemas.openxmlformats.org/officeDocument/2006/customXml" ds:itemID="{66E37774-1208-4B75-8229-B151851E507A}">
  <ds:schemaRefs/>
</ds:datastoreItem>
</file>

<file path=customXml/itemProps12.xml><?xml version="1.0" encoding="utf-8"?>
<ds:datastoreItem xmlns:ds="http://schemas.openxmlformats.org/officeDocument/2006/customXml" ds:itemID="{BEB687AE-B0EF-42D8-8EF3-8B592DBF2F0F}">
  <ds:schemaRefs/>
</ds:datastoreItem>
</file>

<file path=customXml/itemProps13.xml><?xml version="1.0" encoding="utf-8"?>
<ds:datastoreItem xmlns:ds="http://schemas.openxmlformats.org/officeDocument/2006/customXml" ds:itemID="{98B5F6AB-0546-4245-B2FA-A1E76ABBB5E6}">
  <ds:schemaRefs/>
</ds:datastoreItem>
</file>

<file path=customXml/itemProps14.xml><?xml version="1.0" encoding="utf-8"?>
<ds:datastoreItem xmlns:ds="http://schemas.openxmlformats.org/officeDocument/2006/customXml" ds:itemID="{B547CE6E-1FB7-4496-94C2-7EB63517189E}">
  <ds:schemaRefs/>
</ds:datastoreItem>
</file>

<file path=customXml/itemProps15.xml><?xml version="1.0" encoding="utf-8"?>
<ds:datastoreItem xmlns:ds="http://schemas.openxmlformats.org/officeDocument/2006/customXml" ds:itemID="{9138A050-E16C-4372-9467-49C8A0FE2A9A}">
  <ds:schemaRefs/>
</ds:datastoreItem>
</file>

<file path=customXml/itemProps16.xml><?xml version="1.0" encoding="utf-8"?>
<ds:datastoreItem xmlns:ds="http://schemas.openxmlformats.org/officeDocument/2006/customXml" ds:itemID="{8C03F6AA-33B6-419B-A670-1F50D66A2DBC}">
  <ds:schemaRefs/>
</ds:datastoreItem>
</file>

<file path=customXml/itemProps17.xml><?xml version="1.0" encoding="utf-8"?>
<ds:datastoreItem xmlns:ds="http://schemas.openxmlformats.org/officeDocument/2006/customXml" ds:itemID="{40E4282A-E572-4BB9-BC28-F38338D71052}">
  <ds:schemaRefs/>
</ds:datastoreItem>
</file>

<file path=customXml/itemProps18.xml><?xml version="1.0" encoding="utf-8"?>
<ds:datastoreItem xmlns:ds="http://schemas.openxmlformats.org/officeDocument/2006/customXml" ds:itemID="{AA815DFE-AF34-4217-9880-243DEAABA7F1}">
  <ds:schemaRefs/>
</ds:datastoreItem>
</file>

<file path=customXml/itemProps19.xml><?xml version="1.0" encoding="utf-8"?>
<ds:datastoreItem xmlns:ds="http://schemas.openxmlformats.org/officeDocument/2006/customXml" ds:itemID="{5C20D29C-2CE3-4509-91A4-E430D2D644BA}">
  <ds:schemaRefs/>
</ds:datastoreItem>
</file>

<file path=customXml/itemProps20.xml><?xml version="1.0" encoding="utf-8"?>
<ds:datastoreItem xmlns:ds="http://schemas.openxmlformats.org/officeDocument/2006/customXml" ds:itemID="{ACC82F3F-2C41-4BDB-A432-7597F09890EB}">
  <ds:schemaRefs/>
</ds:datastoreItem>
</file>

<file path=customXml/itemProps21.xml><?xml version="1.0" encoding="utf-8"?>
<ds:datastoreItem xmlns:ds="http://schemas.openxmlformats.org/officeDocument/2006/customXml" ds:itemID="{8FC97607-4067-4EB1-BBC0-C90C8A9A2515}">
  <ds:schemaRefs/>
</ds:datastoreItem>
</file>

<file path=customXml/itemProps22.xml><?xml version="1.0" encoding="utf-8"?>
<ds:datastoreItem xmlns:ds="http://schemas.openxmlformats.org/officeDocument/2006/customXml" ds:itemID="{6B55B7F8-C4B0-4CB0-9A40-B2FA0C95B067}">
  <ds:schemaRefs/>
</ds:datastoreItem>
</file>

<file path=customXml/itemProps23.xml><?xml version="1.0" encoding="utf-8"?>
<ds:datastoreItem xmlns:ds="http://schemas.openxmlformats.org/officeDocument/2006/customXml" ds:itemID="{547451D3-1C24-4B31-8454-5C5DC4374B78}">
  <ds:schemaRefs/>
</ds:datastoreItem>
</file>

<file path=customXml/itemProps24.xml><?xml version="1.0" encoding="utf-8"?>
<ds:datastoreItem xmlns:ds="http://schemas.openxmlformats.org/officeDocument/2006/customXml" ds:itemID="{8BF141B7-862A-4138-A263-04D4007B37FE}">
  <ds:schemaRefs/>
</ds:datastoreItem>
</file>

<file path=customXml/itemProps25.xml><?xml version="1.0" encoding="utf-8"?>
<ds:datastoreItem xmlns:ds="http://schemas.openxmlformats.org/officeDocument/2006/customXml" ds:itemID="{663A7E09-F830-485B-A34F-E56980B3A6D6}">
  <ds:schemaRefs/>
</ds:datastoreItem>
</file>

<file path=customXml/itemProps26.xml><?xml version="1.0" encoding="utf-8"?>
<ds:datastoreItem xmlns:ds="http://schemas.openxmlformats.org/officeDocument/2006/customXml" ds:itemID="{5CB53FC6-00FD-4C3D-81A5-956E3D4F0674}">
  <ds:schemaRefs/>
</ds:datastoreItem>
</file>

<file path=customXml/itemProps27.xml><?xml version="1.0" encoding="utf-8"?>
<ds:datastoreItem xmlns:ds="http://schemas.openxmlformats.org/officeDocument/2006/customXml" ds:itemID="{C15DBBEB-81B1-4735-81AD-0DCD892D69CB}">
  <ds:schemaRefs/>
</ds:datastoreItem>
</file>

<file path=customXml/itemProps28.xml><?xml version="1.0" encoding="utf-8"?>
<ds:datastoreItem xmlns:ds="http://schemas.openxmlformats.org/officeDocument/2006/customXml" ds:itemID="{6B9D593E-8857-4BDE-B012-2FD4420124AD}">
  <ds:schemaRefs/>
</ds:datastoreItem>
</file>

<file path=customXml/itemProps29.xml><?xml version="1.0" encoding="utf-8"?>
<ds:datastoreItem xmlns:ds="http://schemas.openxmlformats.org/officeDocument/2006/customXml" ds:itemID="{66DFAB49-03E5-4482-98D2-467622D3FB50}">
  <ds:schemaRefs/>
</ds:datastoreItem>
</file>

<file path=customXml/itemProps30.xml><?xml version="1.0" encoding="utf-8"?>
<ds:datastoreItem xmlns:ds="http://schemas.openxmlformats.org/officeDocument/2006/customXml" ds:itemID="{3208E15A-3DA0-4A66-B69F-3F18227C3248}">
  <ds:schemaRefs/>
</ds:datastoreItem>
</file>

<file path=customXml/itemProps31.xml><?xml version="1.0" encoding="utf-8"?>
<ds:datastoreItem xmlns:ds="http://schemas.openxmlformats.org/officeDocument/2006/customXml" ds:itemID="{A2A7818D-84D8-4211-9118-5DC33782CD29}">
  <ds:schemaRefs/>
</ds:datastoreItem>
</file>

<file path=customXml/itemProps32.xml><?xml version="1.0" encoding="utf-8"?>
<ds:datastoreItem xmlns:ds="http://schemas.openxmlformats.org/officeDocument/2006/customXml" ds:itemID="{0972DF3A-9DE9-47EE-A701-01A894A36504}">
  <ds:schemaRefs/>
</ds:datastoreItem>
</file>

<file path=customXml/itemProps33.xml><?xml version="1.0" encoding="utf-8"?>
<ds:datastoreItem xmlns:ds="http://schemas.openxmlformats.org/officeDocument/2006/customXml" ds:itemID="{E3554BBC-6FAF-4257-A41F-579EF14A1E40}">
  <ds:schemaRefs/>
</ds:datastoreItem>
</file>

<file path=customXml/itemProps34.xml><?xml version="1.0" encoding="utf-8"?>
<ds:datastoreItem xmlns:ds="http://schemas.openxmlformats.org/officeDocument/2006/customXml" ds:itemID="{C0979D79-A3BD-4882-943E-499541984958}">
  <ds:schemaRefs/>
</ds:datastoreItem>
</file>

<file path=customXml/itemProps35.xml><?xml version="1.0" encoding="utf-8"?>
<ds:datastoreItem xmlns:ds="http://schemas.openxmlformats.org/officeDocument/2006/customXml" ds:itemID="{0FB02CEA-40EC-4258-9BCF-38A8FC60B992}">
  <ds:schemaRefs/>
</ds:datastoreItem>
</file>

<file path=customXml/itemProps36.xml><?xml version="1.0" encoding="utf-8"?>
<ds:datastoreItem xmlns:ds="http://schemas.openxmlformats.org/officeDocument/2006/customXml" ds:itemID="{F3C7F1DC-378C-457F-A866-26A7D90D14FA}">
  <ds:schemaRefs/>
</ds:datastoreItem>
</file>

<file path=customXml/itemProps37.xml><?xml version="1.0" encoding="utf-8"?>
<ds:datastoreItem xmlns:ds="http://schemas.openxmlformats.org/officeDocument/2006/customXml" ds:itemID="{351F8062-F634-40E9-B1E7-383B88AC02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1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 Madikizella</dc:creator>
  <cp:lastModifiedBy>Winnie Madikizella</cp:lastModifiedBy>
  <dcterms:created xsi:type="dcterms:W3CDTF">2025-07-01T11:14:25Z</dcterms:created>
  <dcterms:modified xsi:type="dcterms:W3CDTF">2025-08-22T04:13:33Z</dcterms:modified>
</cp:coreProperties>
</file>